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ru\Desktop\"/>
    </mc:Choice>
  </mc:AlternateContent>
  <xr:revisionPtr revIDLastSave="0" documentId="8_{48B20467-94DE-4D62-846F-2619C9F7E91A}" xr6:coauthVersionLast="45" xr6:coauthVersionMax="45" xr10:uidLastSave="{00000000-0000-0000-0000-000000000000}"/>
  <bookViews>
    <workbookView xWindow="-120" yWindow="-120" windowWidth="38640" windowHeight="2124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kt_dat_gg!$A$1:$AR$1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3" i="63" l="1"/>
  <c r="C102" i="63"/>
  <c r="B97" i="63"/>
  <c r="B98" i="63" s="1"/>
  <c r="B99" i="63" s="1"/>
  <c r="C102" i="58"/>
  <c r="C101" i="58"/>
  <c r="B94" i="58"/>
  <c r="B95" i="58"/>
  <c r="B96" i="58" s="1"/>
  <c r="B97" i="58" s="1"/>
  <c r="B98" i="58" s="1"/>
  <c r="C102" i="62"/>
  <c r="C101" i="62"/>
  <c r="B94" i="62"/>
  <c r="B95" i="62"/>
  <c r="B96" i="62" s="1"/>
  <c r="B97" i="62" s="1"/>
  <c r="B98" i="62" s="1"/>
  <c r="B100" i="63" l="1"/>
  <c r="B99" i="58"/>
  <c r="B99" i="62"/>
  <c r="E82" i="46" l="1"/>
  <c r="D82" i="46"/>
  <c r="E81" i="46"/>
  <c r="D81" i="46"/>
  <c r="K81" i="63" l="1"/>
  <c r="K82" i="63" l="1"/>
  <c r="K80" i="58"/>
  <c r="K81" i="58"/>
  <c r="M39" i="58" l="1"/>
  <c r="M39" i="63"/>
  <c r="M40" i="63" l="1"/>
  <c r="M40" i="58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G53" i="63"/>
  <c r="H99" i="63" s="1"/>
  <c r="E53" i="63"/>
  <c r="F99" i="63" s="1"/>
  <c r="D53" i="63" l="1"/>
  <c r="E99" i="63" s="1"/>
  <c r="J59" i="58"/>
  <c r="G53" i="58"/>
  <c r="G98" i="58" s="1"/>
  <c r="E53" i="58"/>
  <c r="E98" i="58" s="1"/>
  <c r="G53" i="62"/>
  <c r="G98" i="62" s="1"/>
  <c r="E53" i="62"/>
  <c r="E98" i="62" s="1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G99" i="63" s="1"/>
  <c r="K77" i="62" l="1"/>
  <c r="K53" i="58"/>
  <c r="I53" i="58"/>
  <c r="M39" i="62" l="1"/>
  <c r="K78" i="62"/>
  <c r="M40" i="62" s="1"/>
  <c r="K80" i="62"/>
  <c r="K60" i="63"/>
  <c r="K61" i="63" s="1"/>
  <c r="K62" i="63" s="1"/>
  <c r="K63" i="63" s="1"/>
  <c r="K64" i="63" s="1"/>
  <c r="K65" i="63" s="1"/>
  <c r="K66" i="63" s="1"/>
  <c r="K67" i="63" s="1"/>
  <c r="K81" i="62" l="1"/>
  <c r="T46" i="63"/>
  <c r="U108" i="63"/>
  <c r="U106" i="58"/>
  <c r="T46" i="58"/>
  <c r="H4" i="50"/>
  <c r="AC46" i="50"/>
  <c r="U106" i="62"/>
  <c r="T46" i="62"/>
  <c r="S44" i="1"/>
  <c r="F4" i="1"/>
  <c r="P66" i="45" l="1"/>
  <c r="V73" i="45" l="1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S66" i="45" l="1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B79" i="46" l="1"/>
  <c r="A79" i="46" s="1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O79" i="63"/>
  <c r="S79" i="63"/>
  <c r="Q79" i="63"/>
  <c r="Q40" i="63" s="1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E99" i="62"/>
  <c r="G82" i="58"/>
  <c r="G79" i="58"/>
  <c r="G87" i="58"/>
  <c r="E75" i="58"/>
  <c r="G86" i="58"/>
  <c r="G97" i="58"/>
  <c r="M78" i="62"/>
  <c r="G99" i="58"/>
  <c r="G95" i="58"/>
  <c r="E72" i="58"/>
  <c r="E83" i="58"/>
  <c r="G94" i="58"/>
  <c r="G74" i="58"/>
  <c r="E80" i="58"/>
  <c r="E91" i="58"/>
  <c r="G90" i="58"/>
  <c r="E84" i="58"/>
  <c r="G75" i="58"/>
  <c r="G99" i="62"/>
  <c r="E88" i="58"/>
  <c r="O78" i="62"/>
  <c r="E96" i="58"/>
  <c r="E90" i="58"/>
  <c r="E93" i="58"/>
  <c r="E99" i="58"/>
  <c r="E92" i="58"/>
  <c r="G83" i="58"/>
  <c r="E73" i="58"/>
  <c r="G72" i="58"/>
  <c r="G91" i="58"/>
  <c r="G96" i="58"/>
  <c r="S78" i="62"/>
  <c r="Q78" i="62"/>
  <c r="Q40" i="62" s="1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Q39" i="63" s="1"/>
  <c r="S69" i="63"/>
  <c r="S78" i="63"/>
  <c r="S39" i="63" s="1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39" i="62" s="1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39" i="62" s="1"/>
  <c r="Q70" i="62"/>
  <c r="Q67" i="62"/>
  <c r="Q62" i="62"/>
  <c r="S71" i="62"/>
  <c r="S62" i="62"/>
  <c r="S75" i="62"/>
  <c r="G58" i="58"/>
  <c r="A78" i="46"/>
  <c r="J61" i="58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M61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C41" i="62" s="1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G102" i="62" l="1"/>
  <c r="G101" i="62"/>
  <c r="E102" i="62"/>
  <c r="E101" i="62"/>
  <c r="E102" i="58"/>
  <c r="E101" i="58"/>
  <c r="G102" i="58"/>
  <c r="G101" i="58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E39" i="58"/>
  <c r="G39" i="62"/>
  <c r="G40" i="62"/>
  <c r="G39" i="58"/>
  <c r="K54" i="58"/>
  <c r="G40" i="58"/>
  <c r="O80" i="62"/>
  <c r="M81" i="63"/>
  <c r="O81" i="63"/>
  <c r="M36" i="63"/>
  <c r="K54" i="62"/>
  <c r="K54" i="63"/>
  <c r="O82" i="63"/>
  <c r="M80" i="62"/>
  <c r="M82" i="63"/>
  <c r="O81" i="62"/>
  <c r="M81" i="62"/>
  <c r="U79" i="63"/>
  <c r="U40" i="63" s="1"/>
  <c r="S40" i="63"/>
  <c r="E40" i="62"/>
  <c r="E39" i="62"/>
  <c r="E40" i="58"/>
  <c r="U78" i="62"/>
  <c r="U40" i="62" s="1"/>
  <c r="S40" i="62"/>
  <c r="U68" i="63"/>
  <c r="U69" i="63"/>
  <c r="U64" i="63"/>
  <c r="M42" i="62"/>
  <c r="M34" i="62" s="1"/>
  <c r="M42" i="63"/>
  <c r="M34" i="63" s="1"/>
  <c r="K83" i="58"/>
  <c r="M42" i="58"/>
  <c r="M34" i="58" s="1"/>
  <c r="K84" i="63"/>
  <c r="K83" i="62"/>
  <c r="M11" i="58"/>
  <c r="M11" i="63"/>
  <c r="M36" i="58"/>
  <c r="M36" i="62"/>
  <c r="M41" i="63"/>
  <c r="M33" i="63" s="1"/>
  <c r="M41" i="58"/>
  <c r="M33" i="58" s="1"/>
  <c r="K82" i="58"/>
  <c r="K82" i="62"/>
  <c r="K83" i="63"/>
  <c r="M41" i="62"/>
  <c r="M33" i="62" s="1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39" i="63" s="1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U39" i="62" s="1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04" i="63"/>
  <c r="F4" i="63"/>
  <c r="C11" i="63"/>
  <c r="C54" i="63"/>
  <c r="F6" i="63"/>
  <c r="C105" i="63"/>
  <c r="C41" i="63" s="1"/>
  <c r="F7" i="58"/>
  <c r="F108" i="63"/>
  <c r="F106" i="58"/>
  <c r="B62" i="63"/>
  <c r="F3" i="63"/>
  <c r="F46" i="63"/>
  <c r="H3" i="50"/>
  <c r="H46" i="50"/>
  <c r="F46" i="58"/>
  <c r="C33" i="63"/>
  <c r="C36" i="58"/>
  <c r="C36" i="63"/>
  <c r="F3" i="1"/>
  <c r="F106" i="62"/>
  <c r="F46" i="62"/>
  <c r="F44" i="1"/>
  <c r="F4" i="58"/>
  <c r="K55" i="58"/>
  <c r="M13" i="58"/>
  <c r="F3" i="62"/>
  <c r="F3" i="58"/>
  <c r="C103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U61" i="58" l="1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U72" i="58" s="1"/>
  <c r="M72" i="58"/>
  <c r="Q72" i="58"/>
  <c r="O72" i="58"/>
  <c r="U71" i="58"/>
  <c r="J73" i="58"/>
  <c r="H72" i="63"/>
  <c r="F72" i="63"/>
  <c r="G72" i="63"/>
  <c r="E72" i="63"/>
  <c r="B73" i="63"/>
  <c r="S73" i="58" l="1"/>
  <c r="U73" i="58" s="1"/>
  <c r="Q73" i="58"/>
  <c r="M73" i="58"/>
  <c r="O73" i="58"/>
  <c r="J74" i="58"/>
  <c r="F73" i="63"/>
  <c r="H73" i="63"/>
  <c r="G73" i="63"/>
  <c r="E73" i="63"/>
  <c r="B74" i="63"/>
  <c r="O74" i="58" l="1"/>
  <c r="M74" i="58"/>
  <c r="S74" i="58"/>
  <c r="U74" i="58" s="1"/>
  <c r="Q74" i="58"/>
  <c r="J75" i="58"/>
  <c r="H74" i="63"/>
  <c r="F74" i="63"/>
  <c r="G74" i="63"/>
  <c r="E74" i="63"/>
  <c r="B75" i="63"/>
  <c r="S75" i="58" l="1"/>
  <c r="U75" i="58" s="1"/>
  <c r="M75" i="58"/>
  <c r="Q75" i="58"/>
  <c r="O75" i="58"/>
  <c r="J76" i="58"/>
  <c r="F75" i="63"/>
  <c r="H75" i="63"/>
  <c r="G75" i="63"/>
  <c r="E75" i="63"/>
  <c r="B76" i="63"/>
  <c r="Q76" i="58" l="1"/>
  <c r="M76" i="58"/>
  <c r="O76" i="58"/>
  <c r="S76" i="58"/>
  <c r="U76" i="58" s="1"/>
  <c r="J77" i="58"/>
  <c r="F76" i="63"/>
  <c r="H76" i="63"/>
  <c r="G76" i="63"/>
  <c r="E76" i="63"/>
  <c r="B77" i="63"/>
  <c r="J78" i="58" l="1"/>
  <c r="S77" i="58"/>
  <c r="O77" i="58"/>
  <c r="O80" i="58" s="1"/>
  <c r="M77" i="58"/>
  <c r="M80" i="58" s="1"/>
  <c r="Q77" i="58"/>
  <c r="Q39" i="58" s="1"/>
  <c r="H77" i="63"/>
  <c r="F77" i="63"/>
  <c r="G77" i="63"/>
  <c r="E77" i="63"/>
  <c r="B78" i="63"/>
  <c r="S39" i="58" l="1"/>
  <c r="U77" i="58"/>
  <c r="U39" i="58" s="1"/>
  <c r="S78" i="58"/>
  <c r="M78" i="58"/>
  <c r="M81" i="58" s="1"/>
  <c r="Q78" i="58"/>
  <c r="Q40" i="58" s="1"/>
  <c r="O78" i="58"/>
  <c r="O81" i="58" s="1"/>
  <c r="H78" i="63"/>
  <c r="F78" i="63"/>
  <c r="G78" i="63"/>
  <c r="E78" i="63"/>
  <c r="B79" i="63"/>
  <c r="U78" i="58" l="1"/>
  <c r="U40" i="58" s="1"/>
  <c r="S40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H96" i="63" l="1"/>
  <c r="F96" i="63"/>
  <c r="E96" i="63"/>
  <c r="G96" i="63"/>
  <c r="H97" i="63" l="1"/>
  <c r="F97" i="63"/>
  <c r="E97" i="63"/>
  <c r="G97" i="63"/>
  <c r="E100" i="63" l="1"/>
  <c r="G100" i="63"/>
  <c r="H100" i="63"/>
  <c r="F100" i="63"/>
  <c r="F98" i="63"/>
  <c r="H98" i="63"/>
  <c r="E98" i="63"/>
  <c r="G98" i="63"/>
  <c r="F103" i="63" l="1"/>
  <c r="F102" i="63"/>
  <c r="H102" i="63"/>
  <c r="H103" i="63"/>
  <c r="G102" i="63"/>
  <c r="G39" i="63" s="1"/>
  <c r="G103" i="63"/>
  <c r="G40" i="63" s="1"/>
  <c r="E103" i="63"/>
  <c r="E40" i="63" s="1"/>
  <c r="E102" i="63"/>
  <c r="E39" i="6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<sst xmlns="http://schemas.openxmlformats.org/spreadsheetml/2006/main" count="6341" uniqueCount="3993">
  <si>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</si>
  <si>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</si>
  <si>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</si>
  <si>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</si>
  <si>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</si>
  <si>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</si>
  <si>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</si>
  <si>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</si>
  <si>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</si>
  <si>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</si>
  <si>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</si>
  <si>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</si>
  <si>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</si>
  <si>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</si>
  <si>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</si>
  <si>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</si>
  <si>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</si>
  <si>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</si>
  <si>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</si>
  <si>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</si>
  <si>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</si>
  <si>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</si>
  <si>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</si>
  <si>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</si>
  <si>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</si>
  <si>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</si>
  <si>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</si>
  <si>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</si>
  <si>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</si>
  <si>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</si>
  <si>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</si>
  <si>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</si>
  <si>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</si>
  <si>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</si>
  <si>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</si>
  <si>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</si>
  <si>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</si>
  <si>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</si>
  <si>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</si>
  <si>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</si>
  <si>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</si>
  <si>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</si>
  <si>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</si>
  <si>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</si>
  <si>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</si>
  <si>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</si>
  <si>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</si>
  <si>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</si>
  <si>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</si>
  <si>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</si>
  <si>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</si>
  <si>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</si>
  <si>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</si>
  <si>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</si>
  <si>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</si>
  <si>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</si>
  <si>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</si>
  <si>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</si>
  <si>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</si>
  <si>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</si>
  <si>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</si>
  <si>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</si>
  <si>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</si>
  <si>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</si>
  <si>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</si>
  <si>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</si>
  <si>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</si>
  <si>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</si>
  <si>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</si>
  <si>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</si>
  <si>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</si>
  <si>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</si>
  <si>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</si>
  <si>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</si>
  <si>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</si>
  <si>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</si>
  <si>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</si>
  <si>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</si>
  <si>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</si>
  <si>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</si>
  <si>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</si>
  <si>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</si>
  <si>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</si>
  <si>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</si>
  <si>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</si>
  <si>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</si>
  <si>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</si>
  <si>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</si>
  <si>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</si>
  <si>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</si>
  <si>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</si>
  <si>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</si>
  <si>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</si>
  <si>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</si>
  <si>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</si>
  <si>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</si>
  <si>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</si>
  <si>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</si>
  <si>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</si>
  <si>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</si>
  <si>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</si>
  <si>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</si>
  <si>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</si>
  <si>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</si>
  <si>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</si>
  <si>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</si>
  <si>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</si>
  <si>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</si>
  <si>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</si>
  <si>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</si>
  <si>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</si>
  <si>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</si>
  <si>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</si>
  <si>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</si>
  <si>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</si>
  <si>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</si>
  <si>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</si>
  <si>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</si>
  <si>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</si>
  <si>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</si>
  <si>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</si>
  <si>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</si>
  <si>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</si>
  <si>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</si>
  <si>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</si>
  <si>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</si>
  <si>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</si>
  <si>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</si>
  <si>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</si>
  <si>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</si>
  <si>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</si>
  <si>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</si>
  <si>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</si>
  <si>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</si>
  <si>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</si>
  <si>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</si>
  <si>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</si>
  <si>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</si>
  <si>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</si>
  <si>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</si>
  <si>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</si>
  <si>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</si>
  <si>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</si>
  <si>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</si>
  <si>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</si>
  <si>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</si>
  <si>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</si>
  <si>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</si>
  <si>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</si>
  <si>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</si>
  <si>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</si>
  <si>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</si>
  <si>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</si>
  <si>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</si>
  <si>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</si>
  <si>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</si>
  <si>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</si>
  <si>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</si>
  <si>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</si>
  <si>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</si>
  <si>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</si>
  <si>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</si>
  <si>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</si>
  <si>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</si>
  <si>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</si>
  <si>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</si>
  <si>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</si>
  <si>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</si>
  <si>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</si>
  <si>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</si>
  <si>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</si>
  <si>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</si>
  <si>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</si>
  <si>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</si>
  <si>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</si>
  <si>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</si>
  <si>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</si>
  <si>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</si>
  <si>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</si>
  <si>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</si>
  <si>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</si>
  <si>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</si>
  <si>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</si>
  <si>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</si>
  <si>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</si>
  <si>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</si>
  <si>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</si>
  <si>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</si>
  <si>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</si>
  <si>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</si>
  <si>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</si>
  <si>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</si>
  <si>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</si>
  <si>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</si>
  <si>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</si>
  <si>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</si>
  <si>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</si>
  <si>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</si>
  <si>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</si>
  <si>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</si>
  <si>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</si>
  <si>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</si>
  <si>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</si>
  <si>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</si>
  <si>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</si>
  <si>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</si>
  <si>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</si>
  <si>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</si>
  <si>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</si>
  <si>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</si>
  <si>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</si>
  <si>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</si>
  <si>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</si>
  <si>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</si>
  <si>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</si>
  <si>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</si>
  <si>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</si>
  <si>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</si>
  <si>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</si>
  <si>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</si>
  <si>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</si>
  <si>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</si>
  <si>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</si>
  <si>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</si>
  <si>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</si>
  <si>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</si>
  <si>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</si>
  <si>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</si>
  <si>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</si>
  <si>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</si>
  <si>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</si>
  <si>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</si>
  <si>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</si>
  <si>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</si>
  <si>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</si>
  <si>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</si>
  <si>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</si>
  <si>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</si>
  <si>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</si>
  <si>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</si>
  <si>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</si>
  <si>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</si>
  <si>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</si>
  <si>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</si>
  <si>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</si>
  <si>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</si>
  <si>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</si>
  <si>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</si>
  <si>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</si>
  <si>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</si>
  <si>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</si>
  <si>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</si>
  <si>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</si>
  <si>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</si>
  <si>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</si>
  <si>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</si>
  <si>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</si>
  <si>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</si>
  <si>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</si>
  <si>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</si>
  <si>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</si>
  <si>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</si>
  <si>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</si>
  <si>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</si>
  <si>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</si>
  <si>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</si>
  <si>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</si>
  <si>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</si>
  <si>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</si>
  <si>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</si>
  <si>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</si>
  <si>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</si>
  <si>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</si>
  <si>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</si>
  <si>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</si>
  <si>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</si>
  <si>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</si>
  <si>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</si>
  <si>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</si>
  <si>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</si>
  <si>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</si>
  <si>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</si>
  <si>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</si>
  <si>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</si>
  <si>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</si>
  <si>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</si>
  <si>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</si>
  <si>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</si>
  <si>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</si>
  <si>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</si>
  <si>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</si>
  <si>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</si>
  <si>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</si>
  <si>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</si>
  <si>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</si>
  <si>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</si>
  <si>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</si>
  <si>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</si>
  <si>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</si>
  <si>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</si>
  <si>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</si>
  <si>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</si>
  <si>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</si>
  <si>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</si>
  <si>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</si>
  <si>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</si>
  <si>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</si>
  <si>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</si>
  <si>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</si>
  <si>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</si>
  <si>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</si>
  <si>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</si>
  <si>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</si>
  <si>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</si>
  <si>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</si>
  <si>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</si>
  <si>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</si>
  <si>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</si>
  <si>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</si>
  <si>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</si>
  <si>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</si>
  <si>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</si>
  <si>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</si>
  <si>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</si>
  <si>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</si>
  <si>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</si>
  <si>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</si>
  <si>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</si>
  <si>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</si>
  <si>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</si>
  <si>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</si>
  <si>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</si>
  <si>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</si>
  <si>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</si>
  <si>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</si>
  <si>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</si>
  <si>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</si>
  <si>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</si>
  <si>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</si>
  <si>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</si>
  <si>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</si>
  <si>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</si>
  <si>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</si>
  <si>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</si>
  <si>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</si>
  <si>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</si>
  <si>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</si>
  <si>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</si>
  <si>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</si>
  <si>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</si>
  <si>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</si>
  <si>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</si>
  <si>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</si>
  <si>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</si>
  <si>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</si>
  <si>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</si>
  <si>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</si>
  <si>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</si>
  <si>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</si>
  <si>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</si>
  <si>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</si>
  <si>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</si>
  <si>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</si>
  <si>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</si>
  <si>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</si>
  <si>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</si>
  <si>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</si>
  <si>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</si>
  <si>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</si>
  <si>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</si>
  <si>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</si>
  <si>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</si>
  <si>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</si>
  <si>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</si>
  <si>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</si>
  <si>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</si>
  <si>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</si>
  <si>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</si>
  <si>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</si>
  <si>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</si>
  <si>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</si>
  <si>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</si>
  <si>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</si>
  <si>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</si>
  <si>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</si>
  <si>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</si>
  <si>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</si>
  <si>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</si>
  <si>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</si>
  <si>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</si>
  <si>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</si>
  <si>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</si>
  <si>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</si>
  <si>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</si>
  <si>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</si>
  <si>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</si>
  <si>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</si>
  <si>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</si>
  <si>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</si>
  <si>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</si>
  <si>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</si>
  <si>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</si>
  <si>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</si>
  <si>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</si>
  <si>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</si>
  <si>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</si>
  <si>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</si>
  <si>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</si>
  <si>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</si>
  <si>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</si>
  <si>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</si>
  <si>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</si>
  <si>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</si>
  <si>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</si>
  <si>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</si>
  <si>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</si>
  <si>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</si>
  <si>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</si>
  <si>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</si>
  <si>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</si>
  <si>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</si>
  <si>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</si>
  <si>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</si>
  <si>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</si>
  <si>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</si>
  <si>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</si>
  <si>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</si>
  <si>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</si>
  <si>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</si>
  <si>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</si>
  <si>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</si>
  <si>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</si>
  <si>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</si>
  <si>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</si>
  <si>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</si>
  <si>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</si>
  <si>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</si>
  <si>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</si>
  <si>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</si>
  <si>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</si>
  <si>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</si>
  <si>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</si>
  <si>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</si>
  <si>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</si>
  <si>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</si>
  <si>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</si>
  <si>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</si>
  <si>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</si>
  <si>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</si>
  <si>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</si>
  <si>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</si>
  <si>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</si>
  <si>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</si>
  <si>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</si>
  <si>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</si>
  <si>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</si>
  <si>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</si>
  <si>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</si>
  <si>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</si>
  <si>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</si>
  <si>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</si>
  <si>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</si>
  <si>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</si>
  <si>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</si>
  <si>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</si>
  <si>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</si>
  <si>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</si>
  <si>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</si>
  <si>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</si>
  <si>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</si>
  <si>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</si>
  <si>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</si>
  <si>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</si>
  <si>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</si>
  <si>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</si>
  <si>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</si>
  <si>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</si>
  <si>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</si>
  <si>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</si>
  <si>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</si>
  <si>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</si>
  <si>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</si>
  <si>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</si>
  <si>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</si>
  <si>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</si>
  <si>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</si>
  <si>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</si>
  <si>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</si>
  <si>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</si>
  <si>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</si>
  <si>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</si>
  <si>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</si>
  <si>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</si>
  <si>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</si>
  <si>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</si>
  <si>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</si>
  <si>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</si>
  <si>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</si>
  <si>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</si>
  <si>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</si>
  <si>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</si>
  <si>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</si>
  <si>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</si>
  <si>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</si>
  <si>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</si>
  <si>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</si>
  <si>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</si>
  <si>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</si>
  <si>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</si>
  <si>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</si>
  <si>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</si>
  <si>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</si>
  <si>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</si>
  <si>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</si>
  <si>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</si>
  <si>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</si>
  <si>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</si>
  <si>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</si>
  <si>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</si>
  <si>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</si>
  <si>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</si>
  <si>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</si>
  <si>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</si>
  <si>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</si>
  <si>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</si>
  <si>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</si>
  <si>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</si>
  <si>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</si>
  <si>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</si>
  <si>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</si>
  <si>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</si>
  <si>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</si>
  <si>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</si>
  <si>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</si>
  <si>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</si>
  <si>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</si>
  <si>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</si>
  <si>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</si>
  <si>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</si>
  <si>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</si>
  <si>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</si>
  <si>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</si>
  <si>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</si>
  <si>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</si>
  <si>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</si>
  <si>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</si>
  <si>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</si>
  <si>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</si>
  <si>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</si>
  <si>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</si>
  <si>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</si>
  <si>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</si>
  <si>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</si>
  <si>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</si>
  <si>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</si>
  <si>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</si>
  <si>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</si>
  <si>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</si>
  <si>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</si>
  <si>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</si>
  <si>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</si>
  <si>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</si>
  <si>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</si>
  <si>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</si>
  <si>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</si>
  <si>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</si>
  <si>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</si>
  <si>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</si>
  <si>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</si>
  <si>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</si>
  <si>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</si>
  <si>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</si>
  <si>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</si>
  <si>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</si>
  <si>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</si>
  <si>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</si>
  <si>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</si>
  <si>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</si>
  <si>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</si>
  <si>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</si>
  <si>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</si>
  <si>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</si>
  <si>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</si>
  <si>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</si>
  <si>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</si>
  <si>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</si>
  <si>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</si>
  <si>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</si>
  <si>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</si>
  <si>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</si>
  <si>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</si>
  <si>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</si>
  <si>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</si>
  <si>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</si>
  <si>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</si>
  <si>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</si>
  <si>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</si>
  <si>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</si>
  <si>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</si>
  <si>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</si>
  <si>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</si>
  <si>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</si>
  <si>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</si>
  <si>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</si>
  <si>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</si>
  <si>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</si>
  <si>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</si>
  <si>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</si>
  <si>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</si>
  <si>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</si>
  <si>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</si>
  <si>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</si>
  <si>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</si>
  <si>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</si>
  <si>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</si>
  <si>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</si>
  <si>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</si>
  <si>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</si>
  <si>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</si>
  <si>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</si>
  <si>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</si>
  <si>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</si>
  <si>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</si>
  <si>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</si>
  <si>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</si>
  <si>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</si>
  <si>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</si>
  <si>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</si>
  <si>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</si>
  <si>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</si>
  <si>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</si>
  <si>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</si>
  <si>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</si>
  <si>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</si>
  <si>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</si>
  <si>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</si>
  <si>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</si>
  <si>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</si>
  <si>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</si>
  <si>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</si>
  <si>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</si>
  <si>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</si>
  <si>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</si>
  <si>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</si>
  <si>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</si>
  <si>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</si>
  <si>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</si>
  <si>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</si>
  <si>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</si>
  <si>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</si>
  <si>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</si>
  <si>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</si>
  <si>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</si>
  <si>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</si>
  <si>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</si>
  <si>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</si>
  <si>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</si>
  <si>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</si>
  <si>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</si>
  <si>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</si>
  <si>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</si>
  <si>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</si>
  <si>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</si>
  <si>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</si>
  <si>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</si>
  <si>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</si>
  <si>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</si>
  <si>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</si>
  <si>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</si>
  <si>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</si>
  <si>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</si>
  <si>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</si>
  <si>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</si>
  <si>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</si>
  <si>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</si>
  <si>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</si>
  <si>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</si>
  <si>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</si>
  <si>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</si>
  <si>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</si>
  <si>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</si>
  <si>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</si>
  <si>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</si>
  <si>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</si>
  <si>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</si>
  <si>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</si>
  <si>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</si>
  <si>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</si>
  <si>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</si>
  <si>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</si>
  <si>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</si>
  <si>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</si>
  <si>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</si>
  <si>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</si>
  <si>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</si>
  <si>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</si>
  <si>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</si>
  <si>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</si>
  <si>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</si>
  <si>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</si>
  <si>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</si>
  <si>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</si>
  <si>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</si>
  <si>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</si>
  <si>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</si>
  <si>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</si>
  <si>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</si>
  <si>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</si>
  <si>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</si>
  <si>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</si>
  <si>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</si>
  <si>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</si>
  <si>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</si>
  <si>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</si>
  <si>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</si>
  <si>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</si>
  <si>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</si>
  <si>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</si>
  <si>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</si>
  <si>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</si>
  <si>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</si>
  <si>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</si>
  <si>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</si>
  <si>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</si>
  <si>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</si>
  <si>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</si>
  <si>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</si>
  <si>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</si>
  <si>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</si>
  <si>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</si>
  <si>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</si>
  <si>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</si>
  <si>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</si>
  <si>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</si>
  <si>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</si>
  <si>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</si>
  <si>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</si>
  <si>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</si>
  <si>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</si>
  <si>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</si>
  <si>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</si>
  <si>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</si>
  <si>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</si>
  <si>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</si>
  <si>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</si>
  <si>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</si>
  <si>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</si>
  <si>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</si>
  <si>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</si>
  <si>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</si>
  <si>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</si>
  <si>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</si>
  <si>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</si>
  <si>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</si>
  <si>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</si>
  <si>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</si>
  <si>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</si>
  <si>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</si>
  <si>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</si>
  <si>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</si>
  <si>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</si>
  <si>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</si>
  <si>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</si>
  <si>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</si>
  <si>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</si>
  <si>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</si>
  <si>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</si>
  <si>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</si>
  <si>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</si>
  <si>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</si>
  <si>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</si>
  <si>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</si>
  <si>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</si>
  <si>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</si>
  <si>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</si>
  <si>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</si>
  <si>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</si>
  <si>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</si>
  <si>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</si>
  <si>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</si>
  <si>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</si>
  <si>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</si>
  <si>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</si>
  <si>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</si>
  <si>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</si>
  <si>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</si>
  <si>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</si>
  <si>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</si>
  <si>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</si>
  <si>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</si>
  <si>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</si>
  <si>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</si>
  <si>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</si>
  <si>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</si>
  <si>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</si>
  <si>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</si>
  <si>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</si>
  <si>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</si>
  <si>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</si>
  <si>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</si>
  <si>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</si>
  <si>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</si>
  <si>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</si>
  <si>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</si>
  <si>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</si>
  <si>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</si>
  <si>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</si>
  <si>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</si>
  <si>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</si>
  <si>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</si>
  <si>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</si>
  <si>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</si>
  <si>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</si>
  <si>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</si>
  <si>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</si>
  <si>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</si>
  <si>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</si>
  <si>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</si>
  <si>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</si>
  <si>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</si>
  <si>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</si>
  <si>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</si>
  <si>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</si>
  <si>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</si>
  <si>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</si>
  <si>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</si>
  <si>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</si>
  <si>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</si>
  <si>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</si>
  <si>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</si>
  <si>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</si>
  <si>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</si>
  <si>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</si>
  <si>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</si>
  <si>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</si>
  <si>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</si>
  <si>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</si>
  <si>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</si>
  <si>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</si>
  <si>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</si>
  <si>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</si>
  <si>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</si>
  <si>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</si>
  <si>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</si>
  <si>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</si>
  <si>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</si>
  <si>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</si>
  <si>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</si>
  <si>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</si>
  <si>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</si>
  <si>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</si>
  <si>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</si>
  <si>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</si>
  <si>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</si>
  <si>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</si>
  <si>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</si>
  <si>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</si>
  <si>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</si>
  <si>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</si>
  <si>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</si>
  <si>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</si>
  <si>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</si>
  <si>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</si>
  <si>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</si>
  <si>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</si>
  <si>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</si>
  <si>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</si>
  <si>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</si>
  <si>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</si>
  <si>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</si>
  <si>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</si>
  <si>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</si>
  <si>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</si>
  <si>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</si>
  <si>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</si>
  <si>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</si>
  <si>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</si>
  <si>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</si>
  <si>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</si>
  <si>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</si>
  <si>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</si>
  <si>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</si>
  <si>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</si>
  <si>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</si>
  <si>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</si>
  <si>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</si>
  <si>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</si>
  <si>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</si>
  <si>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</si>
  <si>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</si>
  <si>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</si>
  <si>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</si>
  <si>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</si>
  <si>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</si>
  <si>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</si>
  <si>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</si>
  <si>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</si>
  <si>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</si>
  <si>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</si>
  <si>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</si>
  <si>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</si>
  <si>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</si>
  <si>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</si>
  <si>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</si>
  <si>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</si>
  <si>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</si>
  <si>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</si>
  <si>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</si>
  <si>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</si>
  <si>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</si>
  <si>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</si>
  <si>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</si>
  <si>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</si>
  <si>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</si>
  <si>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</si>
  <si>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</si>
  <si>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</si>
  <si>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</si>
  <si>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</si>
  <si>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</si>
  <si>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</si>
  <si>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</si>
  <si>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</si>
  <si>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</si>
  <si>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</si>
  <si>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</si>
  <si>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</si>
  <si>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</si>
  <si>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</si>
  <si>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</si>
  <si>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</si>
  <si>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</si>
  <si>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</si>
  <si>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</si>
  <si>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</si>
  <si>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</si>
  <si>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</si>
  <si>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</si>
  <si>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</si>
  <si>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</si>
  <si>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</si>
  <si>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</si>
  <si>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</si>
  <si>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</si>
  <si>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</si>
  <si>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</si>
  <si>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</si>
  <si>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</si>
  <si>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</si>
  <si>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</si>
  <si>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</si>
  <si>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</si>
  <si>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</si>
  <si>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</si>
  <si>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</si>
  <si>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</si>
  <si>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</si>
  <si>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</si>
  <si>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</si>
  <si>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</si>
  <si>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</si>
  <si>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</si>
  <si>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</si>
  <si>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</si>
  <si>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</si>
  <si>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</si>
  <si>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</si>
  <si>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</si>
  <si>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</si>
  <si>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</si>
  <si>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</si>
  <si>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</si>
  <si>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</si>
  <si>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</si>
  <si>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</si>
  <si>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</si>
  <si>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</si>
  <si>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</si>
  <si>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</si>
  <si>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</si>
  <si>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</si>
  <si>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</si>
  <si>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</si>
  <si>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</si>
  <si>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</si>
  <si>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</si>
  <si>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</si>
  <si>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</si>
  <si>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</si>
  <si>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</si>
  <si>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</si>
  <si>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</si>
  <si>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</si>
  <si>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</si>
  <si>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</si>
  <si>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</si>
  <si>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</si>
  <si>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</si>
  <si>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</si>
  <si>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</si>
  <si>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</si>
  <si>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</si>
  <si>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</si>
  <si>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</si>
  <si>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</si>
  <si>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</si>
  <si>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</si>
  <si>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</si>
  <si>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</si>
  <si>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</si>
  <si>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</si>
  <si>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</si>
  <si>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</si>
  <si>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</si>
  <si>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</si>
  <si>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</si>
  <si>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</si>
  <si>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</si>
  <si>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</si>
  <si>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</si>
  <si>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</si>
  <si>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</si>
  <si>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</si>
  <si>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</si>
  <si>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</si>
  <si>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</si>
  <si>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</si>
  <si>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</si>
  <si>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</si>
  <si>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</si>
  <si>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</si>
  <si>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</si>
  <si>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</si>
  <si>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</si>
  <si>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</si>
  <si>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</si>
  <si>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</si>
  <si>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</si>
  <si>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</si>
  <si>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</si>
  <si>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</si>
  <si>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</si>
  <si>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</si>
  <si>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</si>
  <si>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</si>
  <si>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</si>
  <si>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</si>
  <si>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</si>
  <si>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</si>
  <si>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</si>
  <si>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</si>
  <si>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</si>
  <si>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</si>
  <si>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</si>
  <si>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</si>
  <si>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</si>
  <si>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</si>
  <si>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</si>
  <si>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</si>
  <si>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</si>
  <si>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</si>
  <si>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</si>
  <si>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</si>
  <si>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</si>
  <si>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</si>
  <si>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</si>
  <si>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</si>
  <si>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</si>
  <si>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</si>
  <si>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</si>
  <si>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</si>
  <si>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</si>
  <si>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</si>
  <si>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</si>
  <si>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</si>
  <si>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</si>
  <si>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</si>
  <si>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</si>
  <si>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</si>
  <si>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</si>
  <si>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</si>
  <si>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</si>
  <si>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</si>
  <si>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</si>
  <si>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</si>
  <si>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</si>
  <si>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</si>
  <si>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</si>
  <si>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</si>
  <si>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</si>
  <si>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</si>
  <si>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</si>
  <si>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</si>
  <si>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</si>
  <si>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</si>
  <si>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</si>
  <si>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</si>
  <si>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</si>
  <si>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</si>
  <si>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</si>
  <si>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</si>
  <si>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</si>
  <si>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</si>
  <si>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</si>
  <si>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</si>
  <si>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</si>
  <si>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</si>
  <si>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</si>
  <si>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</si>
  <si>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</si>
  <si>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</si>
  <si>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</si>
  <si>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</si>
  <si>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</si>
  <si>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</si>
  <si>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</si>
  <si>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</si>
  <si>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</si>
  <si>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</si>
  <si>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</si>
  <si>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</si>
  <si>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</si>
  <si>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</si>
  <si>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</si>
  <si>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</si>
  <si>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</si>
  <si>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</si>
  <si>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</si>
  <si>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</si>
  <si>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</si>
  <si>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</si>
  <si>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</si>
  <si>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</si>
  <si>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</si>
  <si>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</si>
  <si>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</si>
  <si>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</si>
  <si>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</si>
  <si>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</si>
  <si>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</si>
  <si>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</si>
  <si>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</si>
  <si>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</si>
  <si>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</si>
  <si>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</si>
  <si>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</si>
  <si>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</si>
  <si>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</si>
  <si>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</si>
  <si>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</si>
  <si>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</si>
  <si>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</si>
  <si>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</si>
  <si>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</si>
  <si>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</si>
  <si>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</si>
  <si>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</si>
  <si>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</si>
  <si>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</si>
  <si>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</si>
  <si>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</si>
  <si>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</si>
  <si>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</si>
  <si>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</si>
  <si>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</si>
  <si>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</si>
  <si>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</si>
  <si>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</si>
  <si>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</si>
  <si>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</si>
  <si>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</si>
  <si>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</si>
  <si>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</si>
  <si>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</si>
  <si>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</si>
  <si>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</si>
  <si>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</si>
  <si>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</si>
  <si>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</si>
  <si>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</si>
  <si>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</si>
  <si>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</si>
  <si>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</si>
  <si>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</si>
  <si>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</si>
  <si>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</si>
  <si>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</si>
  <si>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</si>
  <si>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</si>
  <si>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</si>
  <si>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</si>
  <si>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</si>
  <si>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</si>
  <si>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</si>
  <si>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</si>
  <si>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</si>
  <si>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</si>
  <si>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</si>
  <si>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</si>
  <si>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</si>
  <si>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</si>
  <si>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</si>
  <si>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</si>
  <si>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</si>
  <si>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</si>
  <si>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</si>
  <si>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</si>
  <si>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</si>
  <si>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</si>
  <si>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</si>
  <si>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</si>
  <si>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</si>
  <si>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</si>
  <si>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</si>
  <si>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</si>
  <si>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</si>
  <si>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</si>
  <si>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</si>
  <si>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</si>
  <si>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</si>
  <si>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</si>
  <si>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</si>
  <si>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</si>
  <si>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</si>
  <si>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</si>
  <si>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</si>
  <si>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</si>
  <si>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</si>
  <si>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</si>
  <si>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</si>
  <si>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</si>
  <si>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</si>
  <si>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</si>
  <si>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</si>
  <si>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</si>
  <si>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</si>
  <si>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</si>
  <si>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</si>
  <si>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</si>
  <si>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</si>
  <si>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</si>
  <si>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</si>
  <si>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</si>
  <si>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</si>
  <si>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</si>
  <si>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</si>
  <si>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</si>
  <si>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</si>
  <si>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</si>
  <si>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</si>
  <si>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</si>
  <si>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</si>
  <si>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</si>
  <si>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</si>
  <si>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</si>
  <si>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</si>
  <si>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</si>
  <si>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</si>
  <si>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</si>
  <si>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</si>
  <si>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</si>
  <si>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</si>
  <si>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</si>
  <si>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</si>
  <si>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</si>
  <si>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</si>
  <si>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</si>
  <si>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</si>
  <si>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</si>
  <si>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</si>
  <si>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</si>
  <si>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</si>
  <si>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</si>
  <si>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</si>
  <si>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</si>
  <si>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</si>
  <si>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</si>
  <si>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</si>
  <si>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</si>
  <si>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</si>
  <si>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</si>
  <si>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</si>
  <si>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</si>
  <si>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</si>
  <si>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</si>
  <si>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</si>
  <si>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</si>
  <si>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</si>
  <si>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</si>
  <si>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</si>
  <si>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</si>
  <si>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</si>
  <si>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</si>
  <si>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</si>
  <si>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</si>
  <si>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</si>
  <si>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</si>
  <si>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</si>
  <si>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</si>
  <si>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</si>
  <si>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</si>
  <si>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</si>
  <si>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</si>
  <si>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</si>
  <si>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</si>
  <si>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</si>
  <si>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</si>
  <si>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</si>
  <si>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</si>
  <si>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</si>
  <si>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</si>
  <si>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</si>
  <si>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</si>
  <si>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</si>
  <si>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</si>
  <si>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</si>
  <si>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</si>
  <si>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</si>
  <si>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</si>
  <si>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</si>
  <si>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</si>
  <si>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</si>
  <si>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</si>
  <si>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</si>
  <si>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</si>
  <si>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</si>
  <si>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</si>
  <si>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</si>
  <si>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</si>
  <si>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</si>
  <si>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</si>
  <si>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</si>
  <si>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</si>
  <si>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</si>
  <si>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</si>
  <si>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</si>
  <si>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</si>
  <si>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</si>
  <si>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</si>
  <si>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</si>
  <si>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</si>
  <si>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</si>
  <si>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</si>
  <si>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</si>
  <si>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</si>
  <si>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</si>
  <si>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</si>
  <si>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</si>
  <si>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</si>
  <si>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</si>
  <si>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</si>
  <si>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</si>
  <si>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</si>
  <si>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</si>
  <si>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</si>
  <si>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</si>
  <si>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</si>
  <si>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</si>
  <si>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</si>
  <si>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</si>
  <si>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</si>
  <si>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</si>
  <si>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</si>
  <si>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</si>
  <si>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</si>
  <si>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</si>
  <si>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</si>
  <si>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</si>
  <si>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</si>
  <si>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</si>
  <si>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</si>
  <si>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</si>
  <si>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</si>
  <si>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</si>
  <si>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</si>
  <si>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</si>
  <si>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</si>
  <si>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</si>
  <si>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</si>
  <si>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</si>
  <si>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</si>
  <si>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</si>
  <si>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</si>
  <si>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</si>
  <si>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</si>
  <si>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</si>
  <si>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</si>
  <si>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</si>
  <si>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</si>
  <si>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</si>
  <si>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</si>
  <si>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</si>
  <si>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</si>
  <si>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</si>
  <si>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</si>
  <si>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</si>
  <si>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</si>
  <si>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</si>
  <si>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</si>
  <si>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</si>
  <si>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</si>
  <si>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</si>
  <si>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</si>
  <si>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</si>
  <si>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</si>
  <si>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</si>
  <si>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</si>
  <si>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</si>
  <si>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</si>
  <si>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</si>
  <si>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</si>
  <si>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</si>
  <si>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</si>
  <si>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</si>
  <si>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</si>
  <si>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</si>
  <si>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</si>
  <si>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</si>
  <si>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</si>
  <si>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</si>
  <si>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</si>
  <si>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</si>
  <si>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</si>
  <si>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</si>
  <si>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</si>
  <si>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</si>
  <si>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</si>
  <si>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</si>
  <si>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</si>
  <si>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</si>
  <si>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</si>
  <si>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</si>
  <si>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</si>
  <si>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</si>
  <si>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</si>
  <si>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</si>
  <si>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</si>
  <si>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</si>
  <si>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</si>
  <si>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</si>
  <si>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</si>
  <si>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</si>
  <si>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</si>
  <si>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</si>
  <si>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</si>
  <si>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</si>
  <si>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</si>
  <si>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</si>
  <si>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</si>
  <si>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</si>
  <si>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</si>
  <si>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</si>
  <si>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</si>
  <si>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</si>
  <si>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</si>
  <si>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</si>
  <si>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</si>
  <si>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</si>
  <si>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</si>
  <si>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</si>
  <si>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</si>
  <si>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</si>
  <si>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</si>
  <si>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</si>
  <si>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</si>
  <si>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</si>
  <si>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</si>
  <si>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</si>
  <si>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</si>
  <si>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</si>
  <si>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</si>
  <si>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</si>
  <si>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</si>
  <si>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</si>
  <si>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</si>
  <si>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</si>
  <si>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</si>
  <si>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</si>
  <si>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</si>
  <si>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</si>
  <si>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</si>
  <si>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</si>
  <si>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</si>
  <si>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</si>
  <si>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</si>
  <si>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</si>
  <si>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</si>
  <si>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</si>
  <si>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</si>
  <si>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</si>
  <si>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</si>
  <si>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</si>
  <si>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</si>
  <si>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</si>
  <si>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</si>
  <si>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</si>
  <si>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</si>
  <si>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</si>
  <si>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</si>
  <si>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</si>
  <si>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</si>
  <si>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</si>
  <si>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</si>
  <si>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</si>
  <si>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</si>
  <si>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</si>
  <si>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</si>
  <si>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</si>
  <si>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</si>
  <si>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</si>
  <si>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</si>
  <si>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</si>
  <si>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</si>
  <si>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</si>
  <si>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</si>
  <si>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</si>
  <si>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</si>
  <si>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</si>
  <si>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</si>
  <si>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</si>
  <si>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</si>
  <si>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</si>
  <si>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</si>
  <si>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</si>
  <si>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</si>
  <si>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</si>
  <si>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</si>
  <si>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</si>
  <si>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</si>
  <si>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</si>
  <si>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</si>
  <si>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</si>
  <si>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</si>
  <si>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</si>
  <si>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</si>
  <si>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</si>
  <si>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</si>
  <si>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</si>
  <si>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</si>
  <si>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</si>
  <si>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</si>
  <si>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</si>
  <si>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</si>
  <si>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</si>
  <si>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</si>
  <si>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</si>
  <si>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</si>
  <si>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</si>
  <si>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</si>
  <si>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</si>
  <si>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</si>
  <si>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</si>
  <si>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</si>
  <si>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</si>
  <si>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</si>
  <si>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</si>
  <si>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</si>
  <si>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</si>
  <si>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</si>
  <si>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</si>
  <si>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</si>
  <si>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</si>
  <si>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</si>
  <si>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</si>
  <si>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</si>
  <si>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</si>
  <si>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</si>
  <si>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</si>
  <si>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</si>
  <si>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</si>
  <si>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</si>
  <si>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</si>
  <si>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</si>
  <si>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</si>
  <si>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</si>
  <si>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</si>
  <si>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</si>
  <si>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</si>
  <si>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</si>
  <si>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</si>
  <si>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</si>
  <si>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</si>
  <si>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</si>
  <si>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</si>
  <si>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</si>
  <si>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</si>
  <si>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</si>
  <si>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</si>
  <si>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</si>
  <si>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</si>
  <si>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</si>
  <si>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</si>
  <si>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</si>
  <si>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</si>
  <si>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</si>
  <si>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</si>
  <si>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</si>
  <si>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</si>
  <si>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</si>
  <si>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</si>
  <si>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</si>
  <si>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</si>
  <si>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</si>
  <si>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</si>
  <si>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</si>
  <si>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</si>
  <si>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</si>
  <si>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</si>
  <si>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</si>
  <si>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</si>
  <si>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</si>
  <si>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</si>
  <si>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</si>
  <si>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</si>
  <si>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</si>
  <si>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</si>
  <si>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</si>
  <si>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</si>
  <si>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</si>
  <si>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</si>
  <si>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</si>
  <si>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</si>
  <si>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</si>
  <si>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</si>
  <si>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</si>
  <si>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</si>
  <si>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</si>
  <si>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</si>
  <si>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</si>
  <si>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</si>
  <si>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</si>
  <si>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</si>
  <si>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</si>
  <si>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</si>
  <si>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</si>
  <si>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</si>
  <si>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</si>
  <si>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</si>
  <si>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</si>
  <si>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</si>
  <si>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</si>
  <si>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</si>
  <si>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</si>
  <si>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</si>
  <si>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</si>
  <si>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</si>
  <si>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</si>
  <si>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</si>
  <si>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</si>
  <si>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</si>
  <si>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</si>
  <si>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</si>
  <si>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</si>
  <si>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</si>
  <si>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</si>
  <si>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</si>
  <si>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</si>
  <si>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</si>
  <si>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</si>
  <si>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</si>
  <si>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</si>
  <si>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</si>
  <si>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</si>
  <si>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</si>
  <si>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</si>
  <si>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</si>
  <si>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</si>
  <si>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</si>
  <si>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</si>
  <si>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</si>
  <si>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</si>
  <si>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</si>
  <si>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</si>
  <si>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</si>
  <si>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</si>
  <si>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</si>
  <si>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</si>
  <si>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</si>
  <si>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</si>
  <si>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</si>
  <si>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</si>
  <si>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</si>
  <si>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</si>
  <si>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</si>
  <si>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</si>
  <si>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</si>
  <si>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</si>
  <si>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</si>
  <si>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</si>
  <si>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</si>
  <si>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</si>
  <si>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</si>
  <si>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</si>
  <si>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</si>
  <si>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</si>
  <si>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</si>
  <si>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</si>
  <si>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</si>
  <si>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</si>
  <si>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</si>
  <si>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</si>
  <si>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</si>
  <si>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</si>
  <si>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</si>
  <si>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</si>
  <si>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</si>
  <si>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</si>
  <si>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</si>
  <si>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</si>
  <si>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</si>
  <si>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</si>
  <si>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</si>
  <si>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</si>
  <si>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</si>
  <si>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</si>
  <si>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</si>
  <si>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</si>
  <si>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</si>
  <si>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</si>
  <si>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</si>
  <si>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</si>
  <si>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</si>
  <si>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</si>
  <si>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</si>
  <si>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</si>
  <si>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</si>
  <si>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</si>
  <si>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</si>
  <si>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</si>
  <si>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</si>
  <si>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</si>
  <si>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</si>
  <si>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</si>
  <si>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</si>
  <si>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</si>
  <si>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</si>
  <si>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</si>
  <si>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</si>
  <si>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</si>
  <si>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</si>
  <si>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</si>
  <si>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</si>
  <si>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</si>
  <si>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</si>
  <si>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</si>
  <si>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</si>
  <si>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</si>
  <si>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</si>
  <si>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</si>
  <si>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</si>
  <si>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</si>
  <si>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</si>
  <si>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</si>
  <si>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</si>
  <si>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</si>
  <si>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</si>
  <si>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</si>
  <si>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</si>
  <si>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</si>
  <si>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</si>
  <si>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</si>
  <si>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</si>
  <si>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</si>
  <si>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</si>
  <si>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</si>
  <si>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</si>
  <si>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</si>
  <si>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</si>
  <si>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</si>
  <si>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</si>
  <si>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</si>
  <si>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</si>
  <si>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</si>
  <si>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</si>
  <si>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</si>
  <si>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</si>
  <si>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</si>
  <si>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</si>
  <si>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</si>
  <si>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</si>
  <si>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</si>
  <si>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</si>
  <si>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</si>
  <si>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</si>
  <si>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</si>
  <si>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</si>
  <si>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</si>
  <si>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</si>
  <si>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</si>
  <si>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</si>
  <si>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</si>
  <si>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</si>
  <si>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</si>
  <si>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</si>
  <si>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</si>
  <si>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</si>
  <si>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</si>
  <si>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</si>
  <si>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</si>
  <si>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</si>
  <si>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</si>
  <si>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</si>
  <si>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</si>
  <si>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</si>
  <si>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</si>
  <si>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</si>
  <si>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</si>
  <si>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</si>
  <si>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</si>
  <si>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</si>
  <si>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</si>
  <si>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</si>
  <si>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</si>
  <si>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</si>
  <si>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</si>
  <si>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</si>
  <si>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</si>
  <si>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</si>
  <si>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</si>
  <si>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</si>
  <si>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</si>
  <si>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</si>
  <si>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</si>
  <si>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</si>
  <si>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</si>
  <si>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</si>
  <si>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</si>
  <si>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</si>
  <si>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</si>
  <si>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</si>
  <si>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</si>
  <si>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</si>
  <si>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</si>
  <si>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</si>
  <si>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</si>
  <si>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</si>
  <si>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</si>
  <si>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</si>
  <si>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</si>
  <si>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</si>
  <si>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</si>
  <si>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</si>
  <si>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</si>
  <si>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</si>
  <si>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</si>
  <si>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</si>
  <si>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</si>
  <si>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</si>
  <si>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</si>
  <si>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</si>
  <si>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</si>
  <si>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</si>
  <si>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</si>
  <si>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</si>
  <si>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</si>
  <si>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</si>
  <si>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</si>
  <si>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</si>
  <si>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</si>
  <si>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</si>
  <si>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</si>
  <si>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</si>
  <si>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</si>
  <si>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</si>
  <si>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</si>
  <si>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</si>
  <si>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</si>
  <si>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</si>
  <si>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</si>
  <si>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</si>
  <si>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</si>
  <si>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</si>
  <si>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</si>
  <si>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</si>
  <si>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</si>
  <si>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</si>
  <si>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</si>
  <si>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</si>
  <si>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</si>
  <si>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</si>
  <si>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</si>
  <si>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</si>
  <si>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</si>
  <si>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</si>
  <si>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</si>
  <si>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</si>
  <si>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</si>
  <si>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</si>
  <si>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</si>
  <si>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</si>
  <si>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</si>
  <si>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</si>
  <si>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</si>
  <si>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</si>
  <si>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</si>
  <si>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</si>
  <si>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</si>
  <si>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</si>
  <si>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</si>
  <si>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</si>
  <si>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</si>
  <si>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</si>
  <si>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</si>
  <si>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</si>
  <si>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</si>
  <si>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</si>
  <si>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</si>
  <si>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</si>
  <si>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</si>
  <si>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</si>
  <si>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</si>
  <si>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</si>
  <si>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</si>
  <si>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</si>
  <si>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</si>
  <si>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</si>
  <si>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</si>
  <si>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</si>
  <si>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</si>
  <si>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</si>
  <si>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</si>
  <si>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</si>
  <si>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</si>
  <si>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</si>
  <si>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</si>
  <si>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</si>
  <si>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</si>
  <si>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</si>
  <si>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</si>
  <si>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</si>
  <si>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</si>
  <si>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</si>
  <si>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</si>
  <si>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</si>
  <si>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</si>
  <si>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</si>
  <si>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</si>
  <si>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</si>
  <si>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</si>
  <si>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</si>
  <si>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</si>
  <si>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</si>
  <si>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</si>
  <si>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</si>
  <si>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</si>
  <si>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</si>
  <si>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</si>
  <si>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</si>
  <si>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</si>
  <si>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</si>
  <si>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</si>
  <si>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</si>
  <si>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</si>
  <si>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</si>
  <si>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</si>
  <si>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</si>
  <si>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</si>
  <si>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</si>
  <si>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</si>
  <si>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</si>
  <si>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</si>
  <si>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</si>
  <si>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</si>
  <si>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</si>
  <si>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</si>
  <si>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</si>
  <si>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</si>
  <si>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</si>
  <si>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</si>
  <si>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</si>
  <si>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</si>
  <si>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</si>
  <si>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</si>
  <si>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</si>
  <si>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</si>
  <si>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</si>
  <si>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</si>
  <si>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</si>
  <si>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</si>
  <si>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</si>
  <si>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</si>
  <si>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</si>
  <si>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</si>
  <si>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</si>
  <si>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</si>
  <si>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</si>
  <si>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</si>
  <si>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</si>
  <si>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</si>
  <si>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</si>
  <si>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</si>
  <si>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</si>
  <si>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</si>
  <si>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</si>
  <si>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</si>
  <si>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</si>
  <si>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</si>
  <si>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</si>
  <si>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</si>
  <si>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</si>
  <si>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</si>
  <si>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</si>
  <si>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</si>
  <si>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</si>
  <si>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</si>
  <si>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</si>
  <si>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</si>
  <si>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</si>
  <si>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</si>
  <si>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</si>
  <si>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</si>
  <si>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</si>
  <si>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</si>
  <si>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</si>
  <si>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</si>
  <si>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</si>
  <si>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</si>
  <si>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</si>
  <si>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</si>
  <si>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</si>
  <si>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</si>
  <si>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</si>
  <si>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</si>
  <si>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</si>
  <si>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</si>
  <si>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</si>
  <si>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</si>
  <si>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</si>
  <si>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</si>
  <si>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</si>
  <si>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</si>
  <si>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</si>
  <si>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</si>
  <si>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</si>
  <si>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</si>
  <si>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</si>
  <si>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</si>
  <si>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</si>
  <si>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</si>
  <si>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</si>
  <si>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</si>
  <si>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</si>
  <si>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</si>
  <si>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</si>
  <si>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</si>
  <si>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</si>
  <si>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</si>
  <si>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</si>
  <si>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</si>
  <si>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</si>
  <si>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</si>
  <si>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</si>
  <si>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</si>
  <si>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</si>
  <si>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</si>
  <si>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</si>
  <si>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</si>
  <si>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</si>
  <si>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</si>
  <si>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</si>
  <si>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</si>
  <si>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</si>
  <si>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</si>
  <si>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</si>
  <si>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</si>
  <si>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</si>
  <si>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</si>
  <si>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</si>
  <si>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</si>
  <si>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</si>
  <si>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</si>
  <si>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</si>
  <si>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</si>
  <si>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</si>
  <si>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</si>
  <si>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</si>
  <si>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</si>
  <si>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</si>
  <si>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</si>
  <si>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</si>
  <si>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</si>
  <si>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</si>
  <si>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</si>
  <si>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</si>
  <si>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</si>
  <si>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</si>
  <si>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</si>
  <si>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</si>
  <si>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</si>
  <si>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</si>
  <si>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</si>
  <si>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</si>
  <si>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</si>
  <si>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</si>
  <si>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</si>
  <si>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</si>
  <si>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</si>
  <si>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</si>
  <si>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</si>
  <si>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</si>
  <si>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</si>
  <si>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</si>
  <si>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</si>
  <si>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</si>
  <si>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</si>
  <si>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</si>
  <si>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</si>
  <si>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</si>
  <si>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</si>
  <si>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</si>
  <si>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</si>
  <si>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</si>
  <si>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</si>
  <si>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</si>
  <si>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</si>
  <si>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</si>
  <si>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</si>
  <si>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</si>
  <si>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</si>
  <si>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</si>
  <si>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</si>
  <si>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</si>
  <si>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</si>
  <si>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</si>
  <si>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</si>
  <si>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</si>
  <si>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</si>
  <si>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</si>
  <si>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</si>
  <si>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</si>
  <si>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</si>
  <si>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</si>
  <si>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</si>
  <si>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</si>
  <si>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</si>
  <si>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</si>
  <si>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</si>
  <si>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</si>
  <si>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</si>
  <si>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</si>
  <si>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</si>
  <si>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</si>
  <si>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</si>
  <si>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</si>
  <si>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</si>
  <si>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</si>
  <si>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</si>
  <si>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</si>
  <si>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</si>
  <si>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</si>
  <si>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</si>
  <si>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</si>
  <si>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</si>
  <si>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</si>
  <si>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</si>
  <si>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</si>
  <si>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</si>
  <si>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</si>
  <si>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</si>
  <si>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</si>
  <si>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</si>
  <si>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</si>
  <si>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</si>
  <si>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</si>
  <si>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</si>
  <si>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</si>
  <si>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</si>
  <si>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</si>
  <si>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</si>
  <si>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</si>
  <si>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</si>
  <si>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</si>
  <si>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</si>
  <si>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</si>
  <si>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</si>
  <si>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</si>
  <si>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</si>
  <si>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</si>
  <si>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</si>
  <si>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</si>
  <si>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</si>
  <si>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</si>
  <si>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</si>
  <si>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</si>
  <si>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</si>
  <si>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</si>
  <si>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</si>
  <si>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</si>
  <si>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</si>
  <si>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</si>
  <si>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</si>
  <si>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</si>
  <si>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</si>
  <si>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</si>
  <si>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</si>
  <si>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</si>
  <si>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</si>
  <si>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</si>
  <si>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</si>
  <si>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</si>
  <si>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</si>
  <si>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</si>
  <si>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</si>
  <si>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</si>
  <si>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</si>
  <si>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</si>
  <si>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</si>
  <si>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</si>
  <si>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</si>
  <si>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</si>
  <si>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</si>
  <si>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</si>
  <si>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</si>
  <si>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</si>
  <si>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</si>
  <si>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</si>
  <si>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</si>
  <si>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</si>
  <si>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</si>
  <si>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</si>
  <si>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</si>
  <si>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</si>
  <si>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</si>
  <si>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</si>
  <si>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</si>
  <si>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</si>
  <si>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</si>
  <si>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</si>
  <si>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</si>
  <si>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</si>
  <si>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</si>
  <si>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</si>
  <si>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</si>
  <si>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</si>
  <si>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</si>
  <si>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</si>
  <si>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</si>
  <si>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</si>
  <si>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</si>
  <si>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</si>
  <si>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</si>
  <si>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</si>
  <si>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</si>
  <si>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</si>
  <si>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</si>
  <si>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</si>
  <si>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</si>
  <si>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</si>
  <si>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</si>
  <si>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</si>
  <si>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</si>
  <si>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</si>
  <si>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</si>
  <si>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</si>
  <si>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</si>
  <si>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</si>
  <si>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</si>
  <si>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</si>
  <si>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</si>
  <si>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</si>
  <si>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</si>
  <si>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</si>
  <si>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</si>
  <si>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</si>
  <si>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</si>
  <si>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</si>
  <si>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</si>
  <si>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</si>
  <si>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</si>
  <si>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</si>
  <si>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</si>
  <si>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</si>
  <si>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</si>
  <si>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</si>
  <si>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</si>
  <si>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</si>
  <si>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</si>
  <si>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</si>
  <si>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</si>
  <si>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</si>
  <si>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</si>
  <si>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</si>
  <si>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</si>
  <si>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</si>
  <si>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</si>
  <si>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</si>
  <si>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</si>
  <si>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</si>
  <si>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</si>
  <si>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</si>
  <si>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</si>
  <si>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</si>
  <si>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</si>
  <si>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</si>
  <si>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</si>
  <si>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</si>
  <si>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</si>
  <si>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</si>
  <si>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</si>
  <si>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</si>
  <si>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</si>
  <si>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</si>
  <si>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</si>
  <si>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</si>
  <si>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</si>
  <si>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</si>
  <si>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</si>
  <si>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</si>
  <si>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</si>
  <si>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</si>
  <si>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</si>
  <si>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</si>
  <si>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</si>
  <si>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</si>
  <si>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</si>
  <si>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</si>
  <si>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</si>
  <si>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</si>
  <si>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</si>
  <si>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</si>
  <si>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</si>
  <si>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</si>
  <si>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</si>
  <si>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</si>
  <si>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</si>
  <si>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</si>
  <si>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</si>
  <si>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</si>
  <si>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</si>
  <si>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</si>
  <si>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</si>
  <si>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</si>
  <si>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</si>
  <si>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</si>
  <si>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</si>
  <si>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</si>
  <si>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</si>
  <si>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</si>
  <si>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</si>
  <si>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</si>
  <si>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</si>
  <si>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</si>
  <si>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</si>
  <si>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</si>
  <si>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</si>
  <si>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</si>
  <si>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</si>
  <si>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</si>
  <si>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</si>
  <si>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</si>
  <si>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</si>
  <si>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</si>
  <si>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</si>
  <si>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</si>
  <si>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</si>
  <si>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</si>
  <si>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</si>
  <si>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</si>
  <si>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</si>
  <si>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</si>
  <si>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</si>
  <si>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</si>
  <si>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</si>
  <si>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</si>
  <si>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</si>
  <si>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</si>
  <si>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</si>
  <si>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</si>
  <si>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</si>
  <si>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</si>
  <si>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</si>
  <si>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</si>
  <si>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</si>
  <si>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</si>
  <si>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</si>
  <si>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</si>
  <si>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</si>
  <si>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</si>
  <si>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</si>
  <si>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</si>
  <si>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</si>
  <si>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</si>
  <si>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</si>
  <si>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</si>
  <si>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</si>
  <si>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</si>
  <si>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</si>
  <si>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</si>
  <si>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</si>
  <si>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</si>
  <si>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</si>
  <si>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</si>
  <si>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</si>
  <si>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</si>
  <si>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</si>
  <si>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</si>
  <si>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</si>
  <si>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</si>
  <si>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</si>
  <si>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</si>
  <si>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</si>
  <si>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</si>
  <si>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</si>
  <si>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</si>
  <si>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</si>
  <si>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</si>
  <si>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</si>
  <si>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</si>
  <si>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</si>
  <si>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</si>
  <si>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</si>
  <si>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</si>
  <si>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</si>
  <si>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</si>
  <si>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</si>
  <si>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</si>
  <si>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</si>
  <si>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</si>
  <si>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</si>
  <si>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</si>
  <si>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</si>
  <si>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</si>
  <si>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</si>
  <si>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</si>
  <si>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</si>
  <si>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</si>
  <si>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</si>
  <si>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</si>
  <si>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</si>
  <si>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</si>
  <si>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</si>
  <si>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</si>
  <si>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</si>
  <si>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</si>
  <si>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</si>
  <si>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</si>
  <si>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</si>
  <si>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</si>
  <si>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</si>
  <si>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</si>
  <si>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</si>
  <si>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</si>
  <si>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</si>
  <si>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</si>
  <si>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</si>
  <si>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</si>
  <si>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</si>
  <si>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</si>
  <si>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</si>
  <si>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</si>
  <si>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</si>
  <si>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</si>
  <si>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</si>
  <si>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</si>
  <si>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</si>
  <si>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</si>
  <si>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</si>
  <si>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</si>
  <si>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</si>
  <si>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</si>
  <si>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</si>
  <si>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</si>
  <si>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</si>
  <si>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</si>
  <si>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</si>
  <si>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</si>
  <si>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</si>
  <si>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</si>
  <si>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</si>
  <si>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</si>
  <si>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</si>
  <si>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</si>
  <si>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</si>
  <si>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</si>
  <si>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</si>
  <si>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</si>
  <si>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</si>
  <si>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</si>
  <si>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</si>
  <si>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</si>
  <si>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</si>
  <si>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</si>
  <si>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</si>
  <si>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</si>
  <si>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</si>
  <si>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</si>
  <si>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</si>
  <si>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</si>
  <si>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</si>
  <si>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</si>
  <si>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</si>
  <si>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</si>
  <si>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</si>
  <si>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</si>
  <si>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</si>
  <si>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</si>
  <si>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</si>
  <si>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</si>
  <si>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</si>
  <si>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</si>
  <si>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</si>
  <si>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</si>
  <si>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</si>
  <si>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</si>
  <si>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</si>
  <si>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</si>
  <si>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</si>
  <si>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</si>
  <si>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</si>
  <si>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</si>
  <si>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</si>
  <si>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</si>
  <si>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</si>
  <si>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</si>
  <si>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</si>
  <si>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</si>
  <si>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</si>
  <si>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</si>
  <si>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</si>
  <si>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</si>
  <si>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</si>
  <si>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</si>
  <si>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</si>
  <si>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</si>
  <si>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</si>
  <si>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</si>
  <si>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</si>
  <si>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</si>
  <si>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</si>
  <si>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</si>
  <si>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</si>
  <si>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</si>
  <si>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</si>
  <si>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</si>
  <si>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</si>
  <si>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</si>
  <si>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</si>
  <si>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</si>
  <si>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</si>
  <si>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</si>
  <si>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</si>
  <si>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</si>
  <si>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</si>
  <si>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</si>
  <si>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</si>
  <si>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</si>
  <si>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</si>
  <si>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</si>
  <si>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</si>
  <si>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</si>
  <si>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</si>
  <si>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</si>
  <si>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</si>
  <si>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</si>
  <si>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</si>
  <si>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</si>
  <si>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</si>
  <si>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</si>
  <si>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</si>
  <si>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</si>
  <si>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</si>
  <si>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</si>
  <si>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</si>
  <si>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</si>
  <si>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</si>
  <si>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</si>
  <si>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</si>
  <si>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</si>
  <si>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</si>
  <si>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</si>
  <si>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</si>
  <si>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</si>
  <si>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</si>
  <si>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</si>
  <si>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</si>
  <si>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</si>
  <si>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</si>
  <si>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</si>
  <si>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</si>
  <si>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</si>
  <si>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</si>
  <si>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</si>
  <si>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</si>
  <si>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</si>
  <si>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</si>
  <si>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</si>
  <si>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</si>
  <si>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</si>
  <si>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</si>
  <si>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</si>
  <si>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</si>
  <si>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</si>
  <si>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</si>
  <si>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</si>
  <si>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</si>
  <si>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</si>
  <si>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</si>
  <si>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</si>
  <si>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</si>
  <si>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</si>
  <si>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</si>
  <si>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</si>
  <si>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</si>
  <si>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</si>
  <si>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</si>
  <si>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</si>
  <si>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</si>
  <si>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</si>
  <si>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</si>
  <si>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</si>
  <si>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</si>
  <si>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</si>
  <si>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</si>
  <si>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</si>
  <si>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</si>
  <si>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</si>
  <si>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</si>
  <si>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</si>
  <si>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</si>
  <si>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</si>
  <si>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</si>
  <si>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</si>
  <si>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</si>
  <si>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</si>
  <si>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</si>
  <si>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</si>
  <si>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</si>
  <si>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</si>
  <si>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</si>
  <si>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</si>
  <si>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</si>
  <si>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</si>
  <si>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</si>
  <si>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</si>
  <si>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</si>
  <si>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</si>
  <si>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</si>
  <si>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</si>
  <si>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</si>
  <si>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</si>
  <si>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</si>
  <si>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</si>
  <si>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</si>
  <si>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</si>
  <si>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</si>
  <si>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</si>
  <si>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</si>
  <si>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</si>
  <si>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</si>
  <si>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</si>
  <si>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</si>
  <si>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</si>
  <si>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</si>
  <si>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</si>
  <si>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</si>
  <si>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</si>
  <si>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</si>
  <si>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</si>
  <si>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</si>
  <si>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</si>
  <si>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</si>
  <si>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</si>
  <si>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</si>
  <si>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</si>
  <si>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</si>
  <si>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</si>
  <si>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</si>
  <si>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</si>
  <si>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</si>
  <si>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</si>
  <si>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</si>
  <si>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</si>
  <si>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</si>
  <si>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</si>
  <si>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</si>
  <si>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</si>
  <si>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</si>
  <si>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</si>
  <si>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</si>
  <si>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</si>
  <si>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</si>
  <si>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</si>
  <si>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</si>
  <si>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</si>
  <si>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</si>
  <si>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</si>
  <si>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</si>
  <si>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</si>
  <si>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</si>
  <si>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</si>
  <si>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</si>
  <si>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</si>
  <si>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</si>
  <si>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</si>
  <si>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</si>
  <si>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</si>
  <si>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</si>
  <si>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</si>
  <si>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</si>
  <si>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</si>
  <si>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</si>
  <si>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</si>
  <si>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</si>
  <si>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</si>
  <si>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</si>
  <si>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</si>
  <si>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</si>
  <si>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</si>
  <si>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</si>
  <si>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</si>
  <si>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</si>
  <si>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</si>
  <si>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</si>
  <si>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</si>
  <si>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</si>
  <si>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</si>
  <si>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</si>
  <si>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</si>
  <si>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</si>
  <si>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</si>
  <si>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</si>
  <si>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</si>
  <si>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</si>
  <si>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</si>
  <si>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</si>
  <si>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</si>
  <si>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</si>
  <si>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</si>
  <si>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</si>
  <si>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</si>
  <si>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</si>
  <si>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</si>
  <si>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</si>
  <si>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</si>
  <si>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</si>
  <si>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</si>
  <si>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</si>
  <si>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</si>
  <si>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</si>
  <si>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</si>
  <si>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</si>
  <si>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</si>
  <si>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</si>
  <si>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</si>
  <si>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</si>
  <si>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</si>
  <si>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</si>
  <si>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</si>
  <si>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</si>
  <si>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</si>
  <si>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</si>
  <si>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</si>
  <si>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</si>
  <si>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</si>
  <si>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</si>
  <si>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</si>
  <si>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</si>
  <si>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</si>
  <si>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</si>
  <si>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</si>
  <si>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</si>
  <si>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</si>
  <si>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</si>
  <si>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</si>
  <si>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</si>
  <si>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</si>
  <si>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</si>
  <si>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</si>
  <si>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</si>
  <si>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</si>
  <si>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</si>
  <si>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</si>
  <si>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</si>
  <si>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</si>
  <si>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</si>
  <si>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</si>
  <si>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</si>
  <si>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</si>
  <si>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</si>
  <si>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</si>
  <si>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</si>
  <si>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</si>
  <si>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</si>
  <si>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</si>
  <si>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</si>
  <si>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</si>
  <si>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</si>
  <si>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</si>
  <si>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</si>
  <si>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</si>
  <si>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</si>
  <si>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</si>
  <si>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</si>
  <si>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</si>
  <si>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</si>
  <si>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</si>
  <si>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</si>
  <si>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</si>
  <si>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</si>
  <si>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</si>
  <si>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</si>
  <si>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</si>
  <si>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</si>
  <si>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</si>
  <si>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</si>
  <si>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</si>
  <si>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</si>
  <si>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</si>
  <si>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</si>
  <si>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</si>
  <si>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</si>
  <si>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</si>
  <si>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</si>
  <si>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</si>
  <si>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</si>
  <si>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</si>
  <si>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</si>
  <si>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</si>
  <si>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</si>
  <si>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</si>
  <si>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</si>
  <si>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</si>
  <si>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</si>
  <si>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</si>
  <si>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</si>
  <si>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</si>
  <si>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</si>
  <si>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</si>
  <si>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</si>
  <si>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</si>
  <si>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</si>
  <si>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</si>
  <si>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</si>
  <si>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</si>
  <si>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</si>
  <si>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</si>
  <si>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</si>
  <si>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</si>
  <si>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</si>
  <si>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</si>
  <si>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</si>
  <si>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</si>
  <si>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</si>
  <si>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</si>
  <si>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</si>
  <si>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</si>
  <si>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</si>
  <si>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</si>
  <si>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</si>
  <si>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</si>
  <si>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</si>
  <si>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</si>
  <si>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</si>
  <si>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</si>
  <si>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</si>
  <si>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</si>
  <si>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</si>
  <si>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</si>
  <si>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</si>
  <si>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</si>
  <si>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</si>
  <si>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</si>
  <si>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</si>
  <si>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</si>
  <si>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</si>
  <si>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</si>
  <si>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</si>
  <si>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</si>
  <si>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</si>
  <si>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</si>
  <si>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</si>
  <si>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</si>
  <si>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</si>
  <si>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</si>
  <si>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</si>
  <si>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</si>
  <si>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</si>
  <si>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</si>
  <si>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</si>
  <si>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</si>
  <si>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</si>
  <si>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</si>
  <si>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</si>
  <si>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</si>
  <si>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</si>
  <si>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</si>
  <si>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</si>
  <si>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</si>
  <si>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</si>
  <si>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</si>
  <si>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</si>
  <si>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</si>
  <si>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</si>
  <si>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</si>
  <si>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</si>
  <si>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</si>
  <si>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</si>
  <si>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</si>
  <si>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</si>
  <si>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</si>
  <si>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</si>
  <si>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</si>
  <si>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</si>
  <si>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</si>
  <si>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</si>
  <si>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</si>
  <si>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</si>
  <si>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</si>
  <si>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</si>
  <si>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</si>
  <si>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</si>
  <si>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</si>
  <si>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</si>
  <si>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</si>
  <si>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</si>
  <si>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</si>
  <si>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</si>
  <si>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</si>
  <si>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</si>
  <si>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</si>
  <si>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</si>
  <si>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</si>
  <si>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</si>
  <si>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</si>
  <si>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</si>
  <si>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</si>
  <si>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</si>
  <si>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</si>
  <si>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</si>
  <si>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</si>
  <si>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</si>
  <si>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</si>
  <si>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</si>
  <si>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</si>
  <si>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</si>
  <si>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</si>
  <si>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</si>
  <si>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</si>
  <si>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</si>
  <si>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</si>
  <si>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</si>
  <si>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</si>
  <si>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</si>
  <si>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</si>
  <si>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</si>
  <si>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</si>
  <si>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</si>
  <si>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</si>
  <si>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</si>
  <si>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</si>
  <si>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</si>
  <si>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</si>
  <si>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</si>
  <si>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</si>
  <si>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</si>
  <si>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</si>
  <si>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</si>
  <si>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</si>
  <si>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</si>
  <si>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</si>
  <si>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</si>
  <si>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</si>
  <si>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</si>
  <si>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</si>
  <si>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</si>
  <si>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</si>
  <si>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</si>
  <si>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</si>
  <si>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</si>
  <si>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</si>
  <si>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</si>
  <si>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</si>
  <si>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</si>
  <si>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</si>
  <si>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</si>
  <si>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</si>
  <si>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</si>
  <si>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</si>
  <si>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</si>
  <si>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</si>
  <si>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</si>
  <si>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</si>
  <si>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</si>
  <si>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</si>
  <si>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</si>
  <si>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</si>
  <si>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</si>
  <si>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</si>
  <si>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</si>
  <si>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</si>
  <si>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</si>
  <si>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</si>
  <si>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</si>
  <si>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</si>
  <si>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</si>
  <si>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</si>
  <si>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</si>
  <si>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</si>
  <si>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</si>
  <si>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</si>
  <si>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</si>
  <si>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</si>
  <si>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</si>
  <si>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</si>
  <si>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</si>
  <si>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</si>
  <si>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</si>
  <si>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</si>
  <si>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</si>
  <si>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</si>
  <si>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</si>
  <si>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</si>
  <si>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</si>
  <si>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</si>
  <si>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</si>
  <si>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</si>
  <si>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</si>
  <si>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</si>
  <si>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</si>
  <si>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</si>
  <si>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</si>
  <si>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</si>
  <si>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</si>
  <si>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</si>
  <si>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</si>
  <si>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</si>
  <si>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</si>
  <si>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</si>
  <si>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</si>
  <si>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</si>
  <si>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</si>
  <si>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</si>
  <si>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</si>
  <si>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</si>
  <si>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</si>
  <si>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</si>
  <si>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</si>
  <si>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</si>
  <si>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</si>
  <si>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</si>
  <si>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</si>
  <si>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</si>
  <si>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</si>
  <si>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</si>
  <si>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</si>
  <si>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</si>
  <si>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</si>
  <si>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</si>
  <si>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</si>
  <si>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</si>
  <si>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</si>
  <si>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</si>
  <si>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</si>
  <si>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</si>
  <si>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</si>
  <si>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</si>
  <si>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</si>
  <si>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</si>
  <si>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</si>
  <si>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</si>
  <si>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</si>
  <si>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</si>
  <si>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</si>
  <si>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</si>
  <si>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</si>
  <si>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</si>
  <si>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</si>
  <si>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</si>
  <si>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</si>
  <si>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</si>
  <si>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</si>
  <si>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</si>
  <si>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</si>
  <si>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</si>
  <si>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</si>
  <si>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</si>
  <si>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</si>
  <si>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</si>
  <si>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</si>
  <si>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</si>
  <si>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</si>
  <si>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</si>
  <si>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</si>
  <si>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</si>
  <si>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</si>
  <si>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</si>
  <si>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</si>
  <si>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</si>
  <si>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</si>
  <si>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</si>
  <si>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</si>
  <si>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</si>
  <si>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</si>
  <si>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</si>
  <si>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</si>
  <si>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</si>
  <si>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</si>
  <si>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</si>
  <si>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</si>
  <si>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</si>
  <si>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</si>
  <si>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</si>
  <si>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</si>
  <si>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</si>
  <si>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</si>
  <si>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</si>
  <si>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</si>
  <si>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</si>
  <si>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</si>
  <si>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</si>
  <si>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</si>
  <si>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</si>
  <si>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</si>
  <si>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</si>
  <si>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</si>
  <si>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</si>
  <si>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</si>
  <si>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</si>
  <si>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</si>
  <si>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</si>
  <si>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</si>
  <si>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</si>
  <si>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</si>
  <si>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</si>
  <si>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</si>
  <si>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</si>
  <si>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</si>
  <si>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</si>
  <si>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</si>
  <si>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</si>
  <si>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</si>
  <si>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</si>
  <si>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</si>
  <si>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</si>
  <si>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</si>
  <si>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</si>
  <si>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</si>
  <si>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</si>
  <si>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</si>
  <si>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</si>
  <si>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</si>
  <si>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</si>
  <si>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</si>
  <si>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</si>
  <si>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</si>
  <si>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</si>
  <si>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</si>
  <si>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</si>
  <si>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</si>
  <si>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</si>
  <si>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</si>
  <si>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</si>
  <si>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</si>
  <si>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</si>
  <si>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</si>
  <si>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</si>
  <si>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</si>
  <si>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</si>
  <si>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</si>
  <si>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</si>
  <si>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</si>
  <si>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</si>
  <si>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</si>
  <si>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</si>
  <si>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</si>
  <si>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</si>
  <si>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</si>
  <si>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</si>
  <si>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</si>
  <si>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</si>
  <si>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</si>
  <si>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</si>
  <si>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</si>
  <si>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</si>
  <si>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</si>
  <si>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</si>
  <si>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</si>
  <si>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</si>
  <si>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</si>
  <si>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</si>
  <si>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</si>
  <si>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</si>
  <si>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</si>
  <si>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</si>
  <si>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</si>
  <si>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</si>
  <si>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</si>
  <si>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</si>
  <si>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</si>
  <si>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</si>
  <si>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</si>
  <si>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</si>
  <si>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</si>
  <si>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</si>
  <si>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</si>
  <si>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</si>
  <si>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</si>
  <si>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</si>
  <si>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</si>
  <si>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</si>
  <si>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</si>
  <si>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</si>
  <si>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</si>
  <si>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</si>
  <si>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</si>
  <si>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</si>
  <si>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</si>
  <si>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</si>
  <si>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</si>
  <si>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</si>
  <si>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</si>
  <si>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</si>
  <si>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</si>
  <si>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</si>
  <si>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</si>
  <si>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</si>
  <si>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</si>
  <si>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</si>
  <si>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</si>
  <si>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</si>
  <si>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</si>
  <si>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</si>
  <si>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</si>
  <si>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</si>
  <si>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</si>
  <si>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</si>
  <si>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</si>
  <si>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</si>
  <si>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</si>
  <si>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</si>
  <si>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</si>
  <si>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</si>
  <si>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</si>
  <si>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</si>
  <si>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</si>
  <si>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</si>
  <si>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</si>
  <si>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</si>
  <si>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</si>
  <si>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</si>
  <si>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</si>
  <si>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</si>
  <si>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</si>
  <si>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</si>
  <si>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</si>
  <si>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</si>
  <si>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</si>
  <si>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</si>
  <si>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</si>
  <si>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</si>
  <si>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</si>
  <si>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</si>
  <si>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</si>
  <si>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</si>
  <si>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</si>
  <si>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</si>
  <si>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</si>
  <si>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</si>
  <si>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</si>
  <si>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</si>
  <si>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</si>
  <si>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</si>
  <si>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</si>
  <si>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</si>
  <si>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</si>
  <si>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</si>
  <si>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</si>
  <si>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</si>
  <si>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</si>
  <si>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</si>
  <si>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</si>
  <si>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</si>
  <si>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</si>
  <si>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</si>
  <si>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</si>
  <si>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</si>
  <si>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</si>
  <si>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</si>
  <si>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</si>
  <si>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</si>
  <si>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</si>
  <si>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</si>
  <si>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</si>
  <si>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</si>
  <si>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</si>
  <si>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</si>
  <si>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</si>
  <si>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</si>
  <si>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</si>
  <si>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</si>
  <si>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</si>
  <si>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</si>
  <si>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</si>
  <si>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</si>
  <si>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</si>
  <si>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</si>
  <si>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</si>
  <si>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</si>
  <si>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</si>
  <si>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</si>
  <si>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</si>
  <si>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</si>
  <si>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</si>
  <si>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</si>
  <si>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</si>
  <si>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</si>
  <si>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</si>
  <si>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</si>
  <si>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</si>
  <si>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</si>
  <si>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</si>
  <si>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</si>
  <si>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</si>
  <si>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</si>
  <si>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</si>
  <si>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</si>
  <si>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</si>
  <si>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</si>
  <si>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</si>
  <si>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</si>
  <si>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</si>
  <si>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</si>
  <si>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</si>
  <si>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</si>
  <si>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</si>
  <si>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</si>
  <si>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</si>
  <si>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</si>
  <si>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</si>
  <si>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</si>
  <si>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</si>
  <si>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</si>
  <si>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</si>
  <si>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</si>
  <si>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</si>
  <si>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</si>
  <si>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</si>
  <si>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</si>
  <si>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</si>
  <si>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</si>
  <si>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</si>
  <si>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</si>
  <si>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</si>
  <si>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</si>
  <si>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</si>
  <si>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</si>
  <si>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</si>
  <si>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</si>
  <si>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</si>
  <si>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</si>
  <si>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</si>
  <si>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</si>
  <si>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</si>
  <si>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</si>
  <si>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</si>
  <si>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</si>
  <si>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</si>
  <si>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</si>
  <si>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</si>
  <si>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</si>
  <si>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</si>
  <si>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</si>
  <si>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</si>
  <si>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</si>
  <si>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</si>
  <si>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</si>
  <si>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</si>
  <si>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</si>
  <si>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</si>
  <si>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</si>
  <si>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</si>
  <si>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</si>
  <si>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</si>
  <si>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</si>
  <si>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</si>
  <si>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</si>
  <si>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</si>
  <si>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</si>
  <si>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</si>
  <si>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</si>
  <si>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</si>
  <si>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</si>
  <si>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</si>
  <si>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</si>
  <si>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</si>
  <si>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</si>
  <si>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</si>
  <si>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</si>
  <si>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</si>
  <si>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</si>
  <si>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</si>
  <si>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</si>
  <si>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</si>
  <si>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</si>
  <si>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</si>
  <si>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</si>
  <si>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</si>
  <si>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</si>
  <si>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</si>
  <si>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</si>
  <si>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</si>
  <si>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</si>
  <si>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</si>
  <si>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</si>
  <si>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</si>
  <si>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</si>
  <si>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</si>
  <si>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</si>
  <si>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</si>
  <si>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</si>
  <si>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</si>
  <si>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</si>
  <si>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</si>
  <si>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</si>
  <si>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</si>
  <si>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</si>
  <si>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</si>
  <si>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</si>
  <si>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</si>
  <si>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</si>
  <si>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</si>
  <si>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</si>
  <si>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</si>
  <si>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</si>
  <si>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</si>
  <si>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</si>
  <si>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</si>
  <si>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</si>
  <si>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</si>
  <si>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</si>
  <si>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</si>
  <si>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</si>
  <si>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</si>
  <si>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</si>
  <si>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</si>
  <si>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</si>
  <si>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</si>
  <si>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</si>
  <si>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</si>
  <si>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</si>
  <si>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</si>
  <si>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</si>
  <si>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</si>
  <si>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</si>
  <si>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</si>
  <si>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</si>
  <si>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</si>
  <si>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</si>
  <si>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</si>
  <si>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</si>
  <si>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</si>
  <si>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</si>
  <si>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</si>
  <si>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</si>
  <si>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</si>
  <si>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</si>
  <si>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</si>
  <si>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</si>
  <si>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</si>
  <si>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</si>
  <si>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</si>
  <si>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</si>
  <si>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</si>
  <si>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</si>
  <si>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</si>
  <si>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</si>
  <si>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</si>
  <si>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</si>
  <si>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</si>
  <si>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</si>
  <si>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</si>
  <si>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</si>
  <si>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</si>
  <si>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</si>
  <si>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</si>
  <si>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</si>
  <si>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</si>
  <si>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</si>
  <si>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</si>
  <si>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</si>
  <si>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</si>
  <si>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</si>
  <si>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</si>
  <si>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</si>
  <si>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</si>
  <si>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</si>
  <si>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</si>
  <si>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</si>
  <si>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</si>
  <si>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</si>
  <si>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</si>
  <si>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</si>
  <si>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</si>
  <si>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</si>
  <si>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</si>
  <si>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</si>
  <si>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</si>
  <si>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</si>
  <si>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</si>
  <si>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</si>
  <si>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</si>
  <si>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</si>
  <si>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</si>
  <si>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</si>
  <si>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</si>
  <si>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</si>
  <si>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</si>
  <si>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</si>
  <si>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</si>
  <si>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</si>
  <si>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</si>
  <si>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</si>
  <si>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</si>
  <si>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</si>
  <si>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</si>
  <si>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</si>
  <si>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</si>
  <si>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</si>
  <si>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</si>
  <si>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</si>
  <si>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</si>
  <si>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</si>
  <si>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</si>
  <si>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</si>
  <si>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</si>
  <si>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</si>
  <si>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</si>
  <si>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</si>
  <si>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</si>
  <si>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</si>
  <si>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</si>
  <si>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</si>
  <si>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</si>
  <si>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</si>
  <si>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</si>
  <si>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</si>
  <si>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</si>
  <si>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</si>
  <si>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</si>
  <si>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</si>
  <si>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</si>
  <si>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</si>
  <si>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</si>
  <si>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</si>
  <si>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</si>
  <si>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</si>
  <si>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</si>
  <si>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</si>
  <si>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</si>
  <si>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</si>
  <si>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</si>
  <si>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</si>
  <si>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</si>
  <si>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</si>
  <si>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</si>
  <si>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</si>
  <si>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</si>
  <si>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</si>
  <si>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</si>
  <si>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</si>
  <si>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</si>
  <si>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</si>
  <si>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</si>
  <si>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</si>
  <si>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</si>
  <si>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</si>
  <si>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</si>
  <si>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</si>
  <si>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</si>
  <si>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</si>
  <si>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</si>
  <si>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</si>
  <si>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</si>
  <si>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</si>
  <si>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</si>
  <si>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</si>
  <si>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</si>
  <si>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</si>
  <si>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</si>
  <si>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</si>
  <si>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</si>
  <si>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</si>
  <si>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</si>
  <si>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</si>
  <si>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</si>
  <si>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</si>
  <si>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</si>
  <si>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</si>
  <si>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</si>
  <si>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</si>
  <si>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</si>
  <si>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</si>
  <si>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</si>
  <si>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</si>
  <si>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</si>
  <si>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</si>
  <si>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</si>
  <si>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</si>
  <si>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</si>
  <si>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</si>
  <si>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</si>
  <si>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</si>
  <si>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</si>
  <si>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</si>
  <si>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</si>
  <si>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</si>
  <si>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</si>
  <si>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</si>
  <si>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</si>
  <si>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</si>
  <si>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</si>
  <si>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</si>
  <si>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</si>
  <si>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</si>
  <si>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</si>
  <si>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</si>
  <si>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</si>
  <si>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</si>
  <si>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</si>
  <si>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</si>
  <si>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</si>
  <si>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</si>
  <si>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</si>
  <si>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</si>
  <si>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</si>
  <si>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</si>
  <si>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</si>
  <si>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</si>
  <si>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</si>
  <si>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</si>
  <si>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</si>
  <si>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</si>
  <si>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</si>
  <si>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</si>
  <si>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</si>
  <si>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</si>
  <si>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</si>
  <si>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</si>
  <si>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</si>
  <si>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</si>
  <si>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</si>
  <si>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</si>
  <si>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</si>
  <si>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</si>
  <si>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</si>
  <si>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</si>
  <si>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</si>
  <si>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</si>
  <si>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</si>
  <si>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</si>
  <si>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</si>
  <si>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</si>
  <si>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</si>
  <si>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</si>
  <si>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</si>
  <si>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</si>
  <si>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</si>
  <si>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</si>
  <si>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</si>
  <si>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</si>
  <si>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</si>
  <si>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</si>
  <si>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</si>
  <si>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</si>
  <si>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</si>
  <si>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</si>
  <si>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</si>
  <si>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</si>
  <si>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</si>
  <si>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</si>
  <si>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</si>
  <si>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</si>
  <si>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</si>
  <si>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</si>
  <si>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</si>
  <si>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</si>
  <si>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</si>
  <si>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</si>
  <si>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</si>
  <si>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</si>
  <si>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</si>
  <si>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</si>
  <si>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</si>
  <si>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</si>
  <si>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</si>
  <si>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</si>
  <si>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</si>
  <si>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</si>
  <si>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</si>
  <si>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</si>
  <si>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</si>
  <si>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</si>
  <si>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</si>
  <si>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</si>
  <si>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</si>
  <si>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</si>
  <si>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</si>
  <si>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</si>
  <si>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</si>
  <si>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</si>
  <si>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</si>
  <si>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</si>
  <si>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</si>
  <si>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</si>
  <si>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</si>
  <si>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</si>
  <si>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</si>
  <si>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</si>
  <si>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</si>
  <si>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</si>
  <si>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</si>
  <si>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</si>
  <si>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</si>
  <si>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</si>
  <si>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</si>
  <si>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</si>
  <si>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</si>
  <si>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</si>
  <si>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</si>
  <si>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</si>
  <si>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</si>
  <si>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</si>
  <si>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</si>
  <si>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</si>
  <si>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</si>
  <si>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</si>
  <si>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</si>
  <si>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</si>
  <si>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</si>
  <si>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</si>
  <si>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</si>
  <si>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</si>
  <si>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</si>
  <si>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</si>
  <si>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</si>
  <si>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</si>
  <si>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</si>
  <si>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</si>
  <si>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</si>
  <si>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</si>
  <si>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</si>
  <si>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</si>
  <si>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</si>
  <si>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</si>
  <si>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</si>
  <si>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</si>
  <si>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</si>
  <si>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</si>
  <si>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</si>
  <si>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</si>
  <si>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</si>
  <si>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</si>
  <si>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</si>
  <si>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</si>
  <si>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</si>
  <si>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</si>
  <si>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</si>
  <si>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</si>
  <si>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</si>
  <si>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</si>
  <si>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</si>
  <si>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</si>
  <si>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</si>
  <si>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</si>
  <si>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</si>
  <si>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</si>
  <si>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</si>
  <si>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</si>
  <si>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</si>
  <si>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</si>
  <si>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</si>
  <si>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</si>
  <si>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</si>
  <si>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</si>
  <si>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</si>
  <si>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</si>
  <si>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</si>
  <si>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</si>
  <si>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</si>
  <si>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</si>
  <si>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</si>
  <si>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</si>
  <si>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</si>
  <si>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</si>
  <si>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</si>
  <si>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</si>
  <si>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</si>
  <si>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</si>
  <si>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</si>
  <si>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</si>
  <si>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</si>
  <si>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</si>
  <si>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</si>
  <si>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</si>
  <si>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</si>
  <si>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</si>
  <si>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</si>
  <si>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</si>
  <si>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</si>
  <si>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</si>
  <si>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</si>
  <si>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</si>
  <si>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</si>
  <si>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</si>
  <si>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</si>
  <si>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</si>
  <si>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</si>
  <si>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</si>
  <si>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</si>
  <si>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</si>
  <si>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</si>
  <si>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</si>
  <si>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</si>
  <si>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</si>
  <si>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</si>
  <si>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</si>
  <si>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</si>
  <si>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</si>
  <si>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</si>
  <si>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</si>
  <si>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</si>
  <si>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</si>
  <si>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</si>
  <si>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</si>
  <si>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</si>
  <si>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</si>
  <si>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</si>
  <si>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</si>
  <si>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</si>
  <si>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</si>
  <si>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</si>
  <si>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</si>
  <si>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</si>
  <si>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</si>
  <si>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</si>
  <si>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</si>
  <si>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</si>
  <si>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</si>
  <si>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</si>
  <si>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</si>
  <si>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</si>
  <si>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</si>
  <si>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</si>
  <si>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</si>
  <si>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</si>
  <si>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</si>
  <si>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</si>
  <si>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</si>
  <si>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</si>
  <si>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</si>
  <si>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</si>
  <si>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</si>
  <si>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</si>
  <si>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</si>
  <si>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</si>
  <si>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</si>
  <si>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</si>
  <si>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</si>
  <si>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</si>
  <si>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</si>
  <si>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</si>
  <si>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</si>
  <si>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</si>
  <si>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</si>
  <si>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</si>
  <si>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</si>
  <si>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</si>
  <si>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</si>
  <si>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</si>
  <si>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</si>
  <si>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</si>
  <si>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</si>
  <si>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</si>
  <si>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</si>
  <si>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</si>
  <si>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</si>
  <si>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</si>
  <si>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2020*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</si>
  <si>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</si>
  <si>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</si>
  <si>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</si>
  <si>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</si>
  <si>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</si>
  <si>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</si>
  <si>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</si>
  <si>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</si>
  <si>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</si>
  <si>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</si>
  <si>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</si>
  <si>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</si>
  <si>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</si>
  <si>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</si>
  <si>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</si>
  <si>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</si>
  <si>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</si>
  <si>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</si>
  <si>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</si>
  <si>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</si>
  <si>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</si>
  <si>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</si>
  <si>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</si>
  <si>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</si>
  <si>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</si>
  <si>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</si>
  <si>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</si>
  <si>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</si>
  <si>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</si>
  <si>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</si>
  <si>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</si>
  <si>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</si>
  <si>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</si>
  <si>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</si>
  <si>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</si>
  <si>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</si>
  <si>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</si>
  <si>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</si>
  <si>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</si>
  <si>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</si>
  <si>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</si>
  <si>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</si>
  <si>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</si>
  <si>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</si>
  <si>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</si>
  <si>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</si>
  <si>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</si>
  <si>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</si>
  <si>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</si>
  <si>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</si>
  <si>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</si>
  <si>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</si>
  <si>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</si>
  <si>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</si>
  <si>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</si>
  <si>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</si>
  <si>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</si>
  <si>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</si>
  <si>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</si>
  <si>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Indici Svizzera (media annua 2000 = 100)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</si>
  <si>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</si>
  <si>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</si>
  <si>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</si>
  <si>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</si>
  <si>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</si>
  <si>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</si>
  <si>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</si>
  <si>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</si>
  <si>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</si>
  <si>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</si>
  <si>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</si>
  <si>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</si>
  <si>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</si>
  <si>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</si>
  <si>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</si>
  <si>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</si>
  <si>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</si>
  <si>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</si>
  <si>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</si>
  <si>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</si>
  <si>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</si>
  <si>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</si>
  <si>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marché pour immeubles de rendement.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</si>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</sst>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57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49" fontId="9" fillId="38" borderId="0" xfId="0" applyNumberFormat="1" applyFont="1" applyFill="1" applyBorder="1" applyAlignment="1">
      <alignment horizontal="right"/>
    </xf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9" fillId="0" borderId="0" xfId="0" applyFont="1" applyAlignment="1">
      <alignment horizontal="right"/>
    </xf>
    <xf numFmtId="0" fontId="4" fillId="36" borderId="0" xfId="0" applyFont="1" applyFill="1"/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63" fillId="36" borderId="0" xfId="0" applyFont="1" applyFill="1" applyAlignment="1">
      <alignment horizontal="left" vertical="center" wrapText="1"/>
    </xf>
    <xf numFmtId="0" fontId="7" fillId="36" borderId="25" xfId="0" applyNumberFormat="1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right" vertical="center"/>
    </xf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49" fontId="50" fillId="36" borderId="0" xfId="0" applyNumberFormat="1" applyFont="1" applyFill="1" applyBorder="1" applyAlignment="1">
      <alignment horizontal="center"/>
    </xf>
    <xf numFmtId="0" fontId="53" fillId="3" borderId="0" xfId="0" applyFont="1" applyFill="1" applyAlignment="1">
      <alignment horizontal="right" vertical="top" wrapText="1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49" fontId="7" fillId="36" borderId="25" xfId="0" applyNumberFormat="1" applyFont="1" applyFill="1" applyBorder="1" applyAlignment="1">
      <alignment horizontal="left" vertical="center"/>
    </xf>
    <xf numFmtId="49" fontId="7" fillId="0" borderId="0" xfId="0" applyNumberFormat="1" applyFont="1" applyBorder="1" applyAlignment="1">
      <alignment horizontal="center"/>
    </xf>
    <xf numFmtId="0" fontId="7" fillId="36" borderId="0" xfId="0" applyFont="1" applyFill="1" applyBorder="1" applyAlignment="1">
      <alignment horizontal="right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7" fillId="36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9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CH!$C$58:$D$99</c:f>
              <c:strCache>
                <c:ptCount val="42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</c:strCache>
            </c:strRef>
          </c:cat>
          <c:val>
            <c:numRef>
              <c:f>CH!$E$58:$E$99</c:f>
              <c:numCache>
                <c:formatCode>0.0</c:formatCode>
                <c:ptCount val="42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CH!$C$58:$D$99</c:f>
              <c:strCache>
                <c:ptCount val="42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</c:strCache>
            </c:strRef>
          </c:cat>
          <c:val>
            <c:numRef>
              <c:f>CH!$G$58:$G$99</c:f>
              <c:numCache>
                <c:formatCode>0.0</c:formatCode>
                <c:ptCount val="42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CH!$Q$59:$Q$78</c:f>
              <c:numCache>
                <c:formatCode>0.0%</c:formatCode>
                <c:ptCount val="20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3.2292926843779587E-2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CH!$S$59:$S$78</c:f>
              <c:numCache>
                <c:formatCode>0.0%</c:formatCode>
                <c:ptCount val="20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1.2718163536345851E-2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CH!$U$59:$U$78</c:f>
              <c:numCache>
                <c:formatCode>0.0%</c:formatCode>
                <c:ptCount val="20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4.5011090380125435E-2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FPRE_REG!$C$58:$C$99</c:f>
              <c:strCache>
                <c:ptCount val="42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</c:strCache>
            </c:strRef>
          </c:cat>
          <c:val>
            <c:numRef>
              <c:f>FPRE_REG!$E$58:$E$99</c:f>
              <c:numCache>
                <c:formatCode>0.0</c:formatCode>
                <c:ptCount val="42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  <c:pt idx="41">
                  <c:v>103.83709927417317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FPRE_REG!$C$58:$C$99</c:f>
              <c:strCache>
                <c:ptCount val="42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</c:strCache>
            </c:strRef>
          </c:cat>
          <c:val>
            <c:numRef>
              <c:f>FPRE_REG!$G$58:$G$99</c:f>
              <c:numCache>
                <c:formatCode>0.0</c:formatCode>
                <c:ptCount val="42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  <c:pt idx="41">
                  <c:v>132.29140885510304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FPRE_REG!$Q$59:$Q$78</c:f>
              <c:numCache>
                <c:formatCode>0.0%</c:formatCode>
                <c:ptCount val="20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3.3353350378571144E-2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FPRE_REG!$S$59:$S$78</c:f>
              <c:numCache>
                <c:formatCode>0.0%</c:formatCode>
                <c:ptCount val="20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-1.7442989564962381E-3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FPRE_REG!$U$59:$U$78</c:f>
              <c:numCache>
                <c:formatCode>0.0%</c:formatCode>
                <c:ptCount val="20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3.1609051422074902E-2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Kt!$C$59:$C$100</c:f>
              <c:strCache>
                <c:ptCount val="42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</c:strCache>
            </c:strRef>
          </c:cat>
          <c:val>
            <c:numRef>
              <c:f>Kt!$E$59:$E$100</c:f>
              <c:numCache>
                <c:formatCode>0.0</c:formatCode>
                <c:ptCount val="42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103.08255112225559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Kt!$C$59:$C$100</c:f>
              <c:strCache>
                <c:ptCount val="42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</c:strCache>
            </c:strRef>
          </c:cat>
          <c:val>
            <c:numRef>
              <c:f>Kt!$G$59:$G$100</c:f>
              <c:numCache>
                <c:formatCode>0.0</c:formatCode>
                <c:ptCount val="42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128.30866586555541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Kt!$K$60:$K$79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Kt!$Q$60:$Q$79</c:f>
              <c:numCache>
                <c:formatCode>0.0%</c:formatCode>
                <c:ptCount val="20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3.5982115787655755E-2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Kt!$K$60:$K$79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Kt!$S$60:$S$79</c:f>
              <c:numCache>
                <c:formatCode>0.0%</c:formatCode>
                <c:ptCount val="20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9.2956991670907207E-3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Kt!$U$60:$U$79</c:f>
              <c:numCache>
                <c:formatCode>0.0%</c:formatCode>
                <c:ptCount val="20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4.5277814954746476E-2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>
      <selection activeCell="W31" sqref="W31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3" width="7" style="48" customWidth="1"/>
    <col min="4" max="4" width="11.5" style="48" customWidth="1"/>
    <col min="5" max="5" width="7" style="48" customWidth="1"/>
    <col min="6" max="6" width="9.59765625" style="48" customWidth="1"/>
    <col min="7" max="14" width="4.69921875" style="48" customWidth="1"/>
    <col min="15" max="15" width="7" style="48" customWidth="1"/>
    <col min="16" max="16" width="3.796875" style="48" customWidth="1"/>
    <col min="17" max="17" width="9" style="48" customWidth="1"/>
    <col min="18" max="18" width="11.19921875" style="48"/>
    <col min="19" max="19" width="13.09765625" style="48" customWidth="1"/>
    <col min="20" max="20" width="3.69921875" style="48" customWidth="1"/>
    <col min="21" max="21" width="3.69921875" style="13" customWidth="1"/>
    <col min="22" max="22" width="11.19921875" style="13"/>
    <col min="23" max="79" width="11.19921875" style="47"/>
    <col min="80" max="16384" width="11.19921875" style="48"/>
  </cols>
  <sheetData>
    <row r="1" spans="1:102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U1" s="13"/>
      <c r="V1" s="13"/>
    </row>
    <row r="2" spans="1:102" s="2" customFormat="1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4" t="str">
        <f>te!A12</f>
        <v>Market indices for investment properties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4" t="str">
        <f>hi!$G$5</f>
        <v>2nd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102" ht="22.5" customHeight="1" x14ac:dyDescent="0.2">
      <c r="A11" s="46"/>
      <c r="B11" s="47"/>
      <c r="C11" s="234" t="str">
        <f>te!A12</f>
        <v>Market indices for investment properties</v>
      </c>
      <c r="D11" s="2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136"/>
      <c r="Q11" s="136"/>
      <c r="R11" s="136"/>
      <c r="S11" s="176" t="str">
        <f>hi!B9</f>
        <v>7 August 2020</v>
      </c>
      <c r="T11" s="136"/>
      <c r="W11" s="136"/>
      <c r="X11" s="136"/>
      <c r="Y11" s="136"/>
      <c r="Z11" s="136"/>
    </row>
    <row r="12" spans="1:102" ht="10.5" customHeight="1" x14ac:dyDescent="0.2">
      <c r="A12" s="46"/>
      <c r="B12" s="47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6"/>
      <c r="Q12" s="136"/>
      <c r="R12" s="136"/>
      <c r="S12" s="136"/>
      <c r="T12" s="136"/>
      <c r="W12" s="136"/>
      <c r="X12" s="136"/>
      <c r="Y12" s="136"/>
      <c r="Z12" s="136"/>
    </row>
    <row r="13" spans="1:102" x14ac:dyDescent="0.2">
      <c r="A13" s="46"/>
      <c r="B13" s="47"/>
      <c r="C13" s="226" t="str">
        <f>te!A14</f>
        <v>Data as of</v>
      </c>
      <c r="D13" s="226"/>
      <c r="E13" s="229" t="str">
        <f>hi!E9</f>
        <v>30 June 2020</v>
      </c>
      <c r="F13" s="229"/>
      <c r="G13" s="229"/>
      <c r="H13" s="229"/>
      <c r="I13" s="229"/>
      <c r="J13" s="229"/>
      <c r="K13" s="229"/>
      <c r="L13" s="229"/>
      <c r="M13" s="229"/>
      <c r="N13" s="229"/>
      <c r="O13" s="230"/>
      <c r="P13" s="207"/>
      <c r="Q13" s="225"/>
      <c r="R13" s="225"/>
      <c r="T13" s="47"/>
    </row>
    <row r="14" spans="1:102" x14ac:dyDescent="0.2">
      <c r="A14" s="46"/>
      <c r="B14" s="47"/>
      <c r="C14" s="50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215"/>
      <c r="P14" s="207"/>
      <c r="Q14" s="47"/>
      <c r="R14" s="47"/>
      <c r="S14" s="47"/>
      <c r="T14" s="47"/>
    </row>
    <row r="15" spans="1:102" ht="15" x14ac:dyDescent="0.2">
      <c r="A15" s="46"/>
      <c r="B15" s="47"/>
      <c r="C15" s="226" t="str">
        <f>te!A15</f>
        <v>Method:</v>
      </c>
      <c r="D15" s="226"/>
      <c r="E15" s="231" t="str">
        <f>te!A16</f>
        <v>Spatially differentiated value indices on the basis of transaction-based or transaction-related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8"/>
      <c r="P15" s="207"/>
      <c r="Q15" s="225" t="s">
        <v>3813</v>
      </c>
      <c r="R15" s="225"/>
      <c r="S15" s="11"/>
      <c r="T15" s="47"/>
    </row>
    <row r="16" spans="1:102" x14ac:dyDescent="0.2">
      <c r="A16" s="46"/>
      <c r="B16" s="47"/>
      <c r="C16" s="52"/>
      <c r="D16" s="52"/>
      <c r="E16" s="231" t="str">
        <f>te!A17</f>
        <v>value elements (net capitalized earnings).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8"/>
      <c r="P16" s="207"/>
      <c r="Q16" s="225" t="s">
        <v>3814</v>
      </c>
      <c r="R16" s="225"/>
      <c r="S16" s="47"/>
      <c r="T16" s="47"/>
    </row>
    <row r="17" spans="1:20" x14ac:dyDescent="0.2">
      <c r="A17" s="46"/>
      <c r="B17" s="47"/>
      <c r="C17" s="52"/>
      <c r="D17" s="52"/>
      <c r="E17" s="231" t="str">
        <f>te!A18</f>
        <v xml:space="preserve">To measure performance, the direct (cash flow) return, the indirect return (change in value) 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8"/>
      <c r="P17" s="207"/>
      <c r="Q17" s="225" t="s">
        <v>3815</v>
      </c>
      <c r="R17" s="225"/>
      <c r="S17" s="47"/>
      <c r="T17" s="47"/>
    </row>
    <row r="18" spans="1:20" x14ac:dyDescent="0.2">
      <c r="A18" s="46"/>
      <c r="B18" s="47"/>
      <c r="C18" s="52"/>
      <c r="D18" s="52"/>
      <c r="E18" s="231" t="str">
        <f>te!A19</f>
        <v>and the total return are reported.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8"/>
      <c r="P18" s="207"/>
      <c r="Q18" s="225" t="s">
        <v>3816</v>
      </c>
      <c r="R18" s="225"/>
      <c r="S18" s="47"/>
      <c r="T18" s="47"/>
    </row>
    <row r="19" spans="1:20" x14ac:dyDescent="0.2">
      <c r="A19" s="46"/>
      <c r="B19" s="47"/>
      <c r="C19" s="52"/>
      <c r="D19" s="52"/>
      <c r="E19" s="231" t="str">
        <f>te!A20</f>
        <v>Indices are available for mixed-used properties, apartment buildings and office properties.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8"/>
      <c r="P19" s="207"/>
      <c r="Q19" s="47"/>
      <c r="R19" s="47"/>
      <c r="S19" s="47"/>
      <c r="T19" s="47"/>
    </row>
    <row r="20" spans="1:20" x14ac:dyDescent="0.2">
      <c r="A20" s="46"/>
      <c r="B20" s="47"/>
      <c r="C20" s="52"/>
      <c r="D20" s="52"/>
      <c r="E20" s="231" t="str">
        <f>te!A21</f>
        <v>Indexing weights aggregated market values and net yields of properties with constant qualities.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8"/>
      <c r="P20" s="207"/>
      <c r="Q20" s="47"/>
      <c r="R20" s="47"/>
      <c r="S20" s="47"/>
      <c r="T20" s="47"/>
    </row>
    <row r="21" spans="1:20" x14ac:dyDescent="0.2">
      <c r="A21" s="46"/>
      <c r="B21" s="47"/>
      <c r="C21" s="52"/>
      <c r="D21" s="52"/>
      <c r="E21" s="231" t="str">
        <f>te!A22</f>
        <v>The national and regional indices are published without smoothing.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8"/>
      <c r="P21" s="207"/>
      <c r="Q21" s="200"/>
      <c r="R21" s="200"/>
      <c r="S21" s="47"/>
      <c r="T21" s="47"/>
    </row>
    <row r="22" spans="1:20" x14ac:dyDescent="0.2">
      <c r="A22" s="46"/>
      <c r="B22" s="47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211"/>
      <c r="P22" s="207"/>
      <c r="Q22" s="47"/>
      <c r="R22" s="47"/>
      <c r="S22" s="47"/>
      <c r="T22" s="47"/>
    </row>
    <row r="23" spans="1:20" x14ac:dyDescent="0.2">
      <c r="A23" s="46"/>
      <c r="B23" s="47"/>
      <c r="C23" s="226" t="str">
        <f>te!A23</f>
        <v>Aggregates:</v>
      </c>
      <c r="D23" s="226"/>
      <c r="E23" s="227" t="str">
        <f>te!A24</f>
        <v>Switzerland, FPRE regions, Cantons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8"/>
      <c r="P23" s="207"/>
      <c r="Q23" s="47"/>
      <c r="R23" s="47"/>
      <c r="S23" s="47"/>
      <c r="T23" s="47"/>
    </row>
    <row r="24" spans="1:20" x14ac:dyDescent="0.2">
      <c r="A24" s="46"/>
      <c r="B24" s="47"/>
      <c r="C24" s="53"/>
      <c r="D24" s="53"/>
      <c r="E24" s="227" t="str">
        <f>te!A27</f>
        <v>(additional aggregates are available on request).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8"/>
      <c r="P24" s="207"/>
      <c r="Q24" s="47"/>
      <c r="R24" s="47"/>
      <c r="S24" s="47"/>
      <c r="T24" s="47"/>
    </row>
    <row r="25" spans="1:20" x14ac:dyDescent="0.2">
      <c r="A25" s="46"/>
      <c r="B25" s="47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11"/>
      <c r="P25" s="207"/>
      <c r="Q25" s="47"/>
      <c r="R25" s="47"/>
      <c r="S25" s="47"/>
      <c r="T25" s="133"/>
    </row>
    <row r="26" spans="1:20" x14ac:dyDescent="0.2">
      <c r="A26" s="46"/>
      <c r="B26" s="47"/>
      <c r="C26" s="226" t="str">
        <f>te!A29</f>
        <v>Specification of properties:</v>
      </c>
      <c r="D26" s="226"/>
      <c r="E26" s="226" t="str">
        <f>te!A31</f>
        <v>Apartment buildings</v>
      </c>
      <c r="F26" s="226"/>
      <c r="G26" s="47"/>
      <c r="H26" s="203" t="str">
        <f>te!A32</f>
        <v>New construction, average standard, average micro-location</v>
      </c>
      <c r="I26" s="203"/>
      <c r="J26" s="203"/>
      <c r="K26" s="203"/>
      <c r="L26" s="203"/>
      <c r="M26" s="203"/>
      <c r="N26" s="203"/>
      <c r="O26" s="212"/>
      <c r="P26" s="207"/>
      <c r="Q26" s="47"/>
      <c r="R26" s="47"/>
      <c r="S26" s="47"/>
      <c r="T26" s="47"/>
    </row>
    <row r="27" spans="1:20" x14ac:dyDescent="0.2">
      <c r="A27" s="46"/>
      <c r="B27" s="47"/>
      <c r="C27" s="226" t="str">
        <f>te!A30</f>
        <v xml:space="preserve"> </v>
      </c>
      <c r="D27" s="226"/>
      <c r="E27" s="53"/>
      <c r="F27" s="53"/>
      <c r="G27" s="47"/>
      <c r="H27" s="204" t="str">
        <f>te!A33</f>
        <v>5 3-rooms and 5 4-room apartments</v>
      </c>
      <c r="I27" s="203"/>
      <c r="J27" s="203"/>
      <c r="K27" s="203"/>
      <c r="L27" s="203"/>
      <c r="M27" s="203"/>
      <c r="N27" s="203"/>
      <c r="O27" s="212"/>
      <c r="P27" s="207"/>
      <c r="Q27" s="47"/>
      <c r="R27" s="47"/>
      <c r="S27" s="47"/>
      <c r="T27" s="47"/>
    </row>
    <row r="28" spans="1:20" x14ac:dyDescent="0.2">
      <c r="A28" s="46"/>
      <c r="B28" s="47"/>
      <c r="C28" s="53"/>
      <c r="D28" s="53"/>
      <c r="E28" s="53"/>
      <c r="F28" s="53"/>
      <c r="G28" s="47"/>
      <c r="H28" s="203"/>
      <c r="I28" s="203"/>
      <c r="J28" s="203"/>
      <c r="K28" s="203"/>
      <c r="L28" s="203"/>
      <c r="M28" s="203"/>
      <c r="N28" s="203"/>
      <c r="O28" s="212"/>
      <c r="P28" s="207"/>
      <c r="Q28" s="47"/>
      <c r="R28" s="47"/>
      <c r="S28" s="47"/>
      <c r="T28" s="47"/>
    </row>
    <row r="29" spans="1:20" x14ac:dyDescent="0.2">
      <c r="A29" s="46"/>
      <c r="B29" s="47"/>
      <c r="C29" s="53"/>
      <c r="D29" s="53"/>
      <c r="E29" s="226" t="str">
        <f>te!A35</f>
        <v>Office properties:</v>
      </c>
      <c r="F29" s="226"/>
      <c r="G29" s="47"/>
      <c r="H29" s="203" t="str">
        <f>H26</f>
        <v>New construction, average standard, average micro-location</v>
      </c>
      <c r="I29" s="203"/>
      <c r="J29" s="203"/>
      <c r="K29" s="203"/>
      <c r="L29" s="203"/>
      <c r="M29" s="203"/>
      <c r="N29" s="203"/>
      <c r="O29" s="212"/>
      <c r="P29" s="207"/>
      <c r="Q29" s="47"/>
      <c r="R29" s="47"/>
      <c r="S29" s="47"/>
      <c r="T29" s="47"/>
    </row>
    <row r="30" spans="1:20" x14ac:dyDescent="0.2">
      <c r="A30" s="46"/>
      <c r="B30" s="47"/>
      <c r="C30" s="53"/>
      <c r="D30" s="53"/>
      <c r="E30" s="53"/>
      <c r="F30" s="53"/>
      <c r="G30" s="47"/>
      <c r="H30" s="203" t="str">
        <f>te!A37</f>
        <v>1'000m2 NF (usable area)</v>
      </c>
      <c r="I30" s="203"/>
      <c r="J30" s="203"/>
      <c r="K30" s="203"/>
      <c r="L30" s="203"/>
      <c r="M30" s="203"/>
      <c r="N30" s="203"/>
      <c r="O30" s="212"/>
      <c r="P30" s="207"/>
      <c r="Q30" s="131"/>
      <c r="R30" s="131"/>
      <c r="S30" s="131"/>
      <c r="T30" s="47"/>
    </row>
    <row r="31" spans="1:20" x14ac:dyDescent="0.2">
      <c r="A31" s="46"/>
      <c r="B31" s="47"/>
      <c r="C31" s="52"/>
      <c r="D31" s="52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213"/>
      <c r="P31" s="207"/>
      <c r="Q31" s="185" t="s">
        <v>10</v>
      </c>
      <c r="R31" s="185"/>
      <c r="S31" s="185"/>
      <c r="T31" s="47"/>
    </row>
    <row r="32" spans="1:20" x14ac:dyDescent="0.2">
      <c r="A32" s="46"/>
      <c r="B32" s="47"/>
      <c r="C32" s="52"/>
      <c r="D32" s="52"/>
      <c r="E32" s="204" t="str">
        <f>te!A39</f>
        <v xml:space="preserve"> Mixed-used properties:</v>
      </c>
      <c r="F32" s="203"/>
      <c r="G32" s="47"/>
      <c r="H32" s="204" t="str">
        <f>te!A40</f>
        <v>60% residential, 40% office use.</v>
      </c>
      <c r="I32" s="202"/>
      <c r="J32" s="202"/>
      <c r="K32" s="202"/>
      <c r="L32" s="202"/>
      <c r="M32" s="202"/>
      <c r="N32" s="202"/>
      <c r="O32" s="214"/>
      <c r="P32" s="207"/>
      <c r="Q32" s="50" t="s">
        <v>0</v>
      </c>
      <c r="R32" s="50"/>
      <c r="S32" s="47"/>
      <c r="T32" s="47"/>
    </row>
    <row r="33" spans="1:22" x14ac:dyDescent="0.2">
      <c r="A33" s="46"/>
      <c r="B33" s="47"/>
      <c r="C33" s="52"/>
      <c r="D33" s="52"/>
      <c r="E33" s="53"/>
      <c r="F33" s="53"/>
      <c r="G33" s="227"/>
      <c r="H33" s="227"/>
      <c r="I33" s="227"/>
      <c r="J33" s="227"/>
      <c r="K33" s="227"/>
      <c r="L33" s="227"/>
      <c r="M33" s="227"/>
      <c r="N33" s="227"/>
      <c r="O33" s="228"/>
      <c r="P33" s="207"/>
      <c r="Q33" s="50" t="s">
        <v>3661</v>
      </c>
      <c r="R33" s="50"/>
      <c r="S33" s="51" t="s">
        <v>3664</v>
      </c>
      <c r="T33" s="47"/>
    </row>
    <row r="34" spans="1:22" x14ac:dyDescent="0.2">
      <c r="A34" s="46"/>
      <c r="B34" s="47"/>
      <c r="C34" s="52"/>
      <c r="D34" s="52"/>
      <c r="E34" s="53"/>
      <c r="F34" s="53"/>
      <c r="G34" s="227"/>
      <c r="H34" s="227"/>
      <c r="I34" s="227"/>
      <c r="J34" s="227"/>
      <c r="K34" s="227"/>
      <c r="L34" s="227"/>
      <c r="M34" s="227"/>
      <c r="N34" s="227"/>
      <c r="O34" s="228"/>
      <c r="P34" s="207"/>
      <c r="Q34" s="50" t="s">
        <v>3662</v>
      </c>
      <c r="R34" s="50"/>
      <c r="S34" s="50" t="s">
        <v>3665</v>
      </c>
      <c r="T34" s="47"/>
    </row>
    <row r="35" spans="1:22" x14ac:dyDescent="0.2">
      <c r="A35" s="46"/>
      <c r="B35" s="47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10"/>
      <c r="P35" s="207"/>
      <c r="Q35" s="50"/>
      <c r="R35" s="50"/>
      <c r="S35" s="51"/>
      <c r="T35" s="47"/>
    </row>
    <row r="36" spans="1:22" x14ac:dyDescent="0.2">
      <c r="A36" s="46"/>
      <c r="B36" s="47"/>
      <c r="C36" s="226" t="str">
        <f>te!A43</f>
        <v>References:</v>
      </c>
      <c r="D36" s="226"/>
      <c r="E36" s="231" t="s">
        <v>3883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8"/>
      <c r="P36" s="207"/>
      <c r="Q36" s="134" t="s">
        <v>468</v>
      </c>
      <c r="R36" s="50"/>
      <c r="S36" s="134" t="s">
        <v>3666</v>
      </c>
      <c r="T36" s="47"/>
    </row>
    <row r="37" spans="1:22" x14ac:dyDescent="0.2">
      <c r="A37" s="46"/>
      <c r="B37" s="47"/>
      <c r="C37" s="49"/>
      <c r="D37" s="49"/>
      <c r="E37" s="208"/>
      <c r="F37" s="231" t="str">
        <f>te!A45</f>
        <v>Marktindizes für Renditeimmobilien, in: Immobilien-Almanach Schweiz 2020, p. 93-108.</v>
      </c>
      <c r="G37" s="227"/>
      <c r="H37" s="227"/>
      <c r="I37" s="227"/>
      <c r="J37" s="227"/>
      <c r="K37" s="227"/>
      <c r="L37" s="227"/>
      <c r="M37" s="227"/>
      <c r="N37" s="227"/>
      <c r="O37" s="228"/>
      <c r="P37" s="207"/>
      <c r="Q37" s="51" t="s">
        <v>11</v>
      </c>
      <c r="R37" s="51"/>
      <c r="S37" s="51" t="s">
        <v>3667</v>
      </c>
      <c r="T37" s="47"/>
    </row>
    <row r="38" spans="1:22" ht="15" x14ac:dyDescent="0.2">
      <c r="A38" s="46"/>
      <c r="B38" s="47"/>
      <c r="C38" s="49"/>
      <c r="D38" s="49"/>
      <c r="E38" s="209"/>
      <c r="F38" s="232" t="s">
        <v>3991</v>
      </c>
      <c r="G38" s="232"/>
      <c r="H38" s="232"/>
      <c r="I38" s="232"/>
      <c r="J38" s="232"/>
      <c r="K38" s="232"/>
      <c r="L38" s="232"/>
      <c r="M38" s="232"/>
      <c r="N38" s="232"/>
      <c r="O38" s="233"/>
      <c r="P38" s="207"/>
      <c r="Q38" s="50" t="s">
        <v>1</v>
      </c>
      <c r="R38" s="50"/>
      <c r="S38" s="51" t="s">
        <v>1</v>
      </c>
      <c r="T38" s="47"/>
      <c r="U38" s="77"/>
    </row>
    <row r="39" spans="1:22" x14ac:dyDescent="0.2">
      <c r="A39" s="46"/>
      <c r="B39" s="47"/>
      <c r="C39" s="49"/>
      <c r="D39" s="49"/>
      <c r="E39" s="208"/>
      <c r="F39" s="227"/>
      <c r="G39" s="227"/>
      <c r="H39" s="227"/>
      <c r="I39" s="227"/>
      <c r="J39" s="227"/>
      <c r="K39" s="227"/>
      <c r="L39" s="227"/>
      <c r="M39" s="227"/>
      <c r="N39" s="227"/>
      <c r="O39" s="228"/>
      <c r="P39" s="207"/>
      <c r="Q39" s="47"/>
      <c r="R39" s="47"/>
      <c r="S39" s="47"/>
      <c r="T39" s="47"/>
      <c r="U39" s="76"/>
    </row>
    <row r="40" spans="1:22" x14ac:dyDescent="0.2">
      <c r="A40" s="46"/>
      <c r="B40" s="47"/>
      <c r="C40" s="131"/>
      <c r="D40" s="131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47"/>
      <c r="Q40" s="47"/>
      <c r="R40" s="47"/>
      <c r="S40" s="47"/>
      <c r="T40" s="47"/>
    </row>
    <row r="41" spans="1:22" x14ac:dyDescent="0.2">
      <c r="A41" s="46"/>
      <c r="B41" s="47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47"/>
      <c r="Q41" s="47"/>
      <c r="R41" s="47"/>
      <c r="S41" s="47"/>
      <c r="T41" s="47"/>
    </row>
    <row r="42" spans="1:22" x14ac:dyDescent="0.2">
      <c r="A42" s="46"/>
      <c r="B42" s="47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47"/>
      <c r="Q42" s="47"/>
      <c r="R42" s="47"/>
      <c r="S42" s="47"/>
      <c r="T42" s="47"/>
    </row>
    <row r="43" spans="1:22" ht="4.5" customHeight="1" x14ac:dyDescent="0.2">
      <c r="A43" s="46"/>
      <c r="B43" s="47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47"/>
      <c r="U43" s="92"/>
    </row>
    <row r="44" spans="1:22" ht="9.9499999999999993" customHeight="1" x14ac:dyDescent="0.2">
      <c r="A44" s="46"/>
      <c r="B44" s="47"/>
      <c r="C44" s="224" t="s">
        <v>10</v>
      </c>
      <c r="D44" s="224"/>
      <c r="E44" s="224"/>
      <c r="F44" s="139" t="str">
        <f>te!A12</f>
        <v>Market indices for investment properties</v>
      </c>
      <c r="G44" s="139"/>
      <c r="H44" s="139"/>
      <c r="I44" s="131"/>
      <c r="J44" s="131"/>
      <c r="K44" s="131"/>
      <c r="L44" s="131"/>
      <c r="M44" s="131"/>
      <c r="N44" s="131"/>
      <c r="O44" s="131"/>
      <c r="P44" s="47"/>
      <c r="Q44" s="47"/>
      <c r="R44" s="47"/>
      <c r="S44" s="140" t="str">
        <f>hi!$G$5</f>
        <v>2nd quarter 2020</v>
      </c>
      <c r="T44" s="47"/>
      <c r="U44" s="92"/>
    </row>
    <row r="45" spans="1:22" ht="9.9499999999999993" customHeight="1" x14ac:dyDescent="0.2">
      <c r="A45" s="46"/>
      <c r="B45" s="47"/>
      <c r="C45" s="224" t="s">
        <v>0</v>
      </c>
      <c r="D45" s="224"/>
      <c r="E45" s="224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47"/>
      <c r="Q45" s="47"/>
      <c r="R45" s="47"/>
      <c r="S45" s="47"/>
      <c r="T45" s="47"/>
      <c r="U45" s="92"/>
    </row>
    <row r="46" spans="1:22" ht="8.1" customHeight="1" x14ac:dyDescent="0.2">
      <c r="A46" s="46"/>
      <c r="B46" s="47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47"/>
      <c r="Q46" s="47"/>
      <c r="R46" s="47"/>
      <c r="S46" s="47"/>
      <c r="T46" s="47"/>
      <c r="U46" s="92"/>
    </row>
    <row r="47" spans="1:22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22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</row>
    <row r="49" spans="1:2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92"/>
    </row>
    <row r="50" spans="1:2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92"/>
    </row>
    <row r="51" spans="1:2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92"/>
    </row>
    <row r="52" spans="1:2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92"/>
    </row>
    <row r="53" spans="1:2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92"/>
    </row>
    <row r="54" spans="1:2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92"/>
    </row>
    <row r="55" spans="1:2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92"/>
    </row>
    <row r="56" spans="1:2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92"/>
    </row>
    <row r="57" spans="1:21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92"/>
    </row>
    <row r="58" spans="1:2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92"/>
    </row>
    <row r="59" spans="1:2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92"/>
    </row>
    <row r="60" spans="1:21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92"/>
    </row>
    <row r="61" spans="1:21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92"/>
    </row>
    <row r="62" spans="1:2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92"/>
    </row>
    <row r="63" spans="1:2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92"/>
    </row>
    <row r="64" spans="1:21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92"/>
    </row>
    <row r="65" spans="1:21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92"/>
    </row>
    <row r="66" spans="1:21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92"/>
    </row>
    <row r="67" spans="1:21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92"/>
    </row>
    <row r="68" spans="1:2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92"/>
    </row>
    <row r="69" spans="1:2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92"/>
    </row>
    <row r="70" spans="1:21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92"/>
    </row>
    <row r="71" spans="1:21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92"/>
    </row>
    <row r="72" spans="1:2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92"/>
    </row>
    <row r="73" spans="1:21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92"/>
    </row>
    <row r="74" spans="1:21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92"/>
    </row>
    <row r="75" spans="1:21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92"/>
    </row>
    <row r="76" spans="1:2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92"/>
    </row>
    <row r="77" spans="1:2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92"/>
    </row>
    <row r="78" spans="1:21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92"/>
    </row>
    <row r="79" spans="1:21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92"/>
    </row>
    <row r="80" spans="1:21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92"/>
    </row>
    <row r="81" spans="1:2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92"/>
    </row>
    <row r="82" spans="1:2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92"/>
    </row>
    <row r="83" spans="1:2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92"/>
    </row>
    <row r="84" spans="1:2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92"/>
    </row>
    <row r="85" spans="1:2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92"/>
    </row>
    <row r="86" spans="1:2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92"/>
    </row>
    <row r="87" spans="1:2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92"/>
    </row>
    <row r="88" spans="1:2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92"/>
    </row>
    <row r="89" spans="1:21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92"/>
    </row>
    <row r="90" spans="1:21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92"/>
    </row>
    <row r="91" spans="1:2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92"/>
    </row>
    <row r="92" spans="1:2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92"/>
    </row>
    <row r="93" spans="1:2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92"/>
    </row>
    <row r="94" spans="1:21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92"/>
    </row>
    <row r="95" spans="1:2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92"/>
    </row>
    <row r="96" spans="1:2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92"/>
    </row>
    <row r="97" spans="1:2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92"/>
    </row>
    <row r="98" spans="1:2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92"/>
    </row>
    <row r="99" spans="1:2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92"/>
    </row>
    <row r="100" spans="1:2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92"/>
    </row>
    <row r="101" spans="1:2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92"/>
    </row>
    <row r="102" spans="1:2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92"/>
    </row>
    <row r="103" spans="1:21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92"/>
    </row>
    <row r="104" spans="1:21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92"/>
    </row>
    <row r="105" spans="1:21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92"/>
    </row>
    <row r="106" spans="1:2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92"/>
    </row>
    <row r="107" spans="1:2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92"/>
    </row>
    <row r="108" spans="1:2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92"/>
    </row>
    <row r="109" spans="1:2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92"/>
    </row>
    <row r="110" spans="1:21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92"/>
    </row>
    <row r="111" spans="1:2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92"/>
    </row>
    <row r="112" spans="1:2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92"/>
    </row>
    <row r="113" spans="1:2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92"/>
    </row>
    <row r="114" spans="1:2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92"/>
    </row>
    <row r="115" spans="1:2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92"/>
    </row>
    <row r="116" spans="1:2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92"/>
    </row>
    <row r="117" spans="1:2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92"/>
    </row>
    <row r="118" spans="1:21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92"/>
    </row>
    <row r="119" spans="1:21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92"/>
    </row>
    <row r="120" spans="1:21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92"/>
    </row>
    <row r="121" spans="1:2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92"/>
    </row>
    <row r="122" spans="1:2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92"/>
    </row>
    <row r="123" spans="1:2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92"/>
    </row>
    <row r="124" spans="1:2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92"/>
    </row>
    <row r="125" spans="1:21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92"/>
    </row>
    <row r="126" spans="1:21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92"/>
    </row>
    <row r="127" spans="1:21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92"/>
    </row>
    <row r="128" spans="1:21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92"/>
    </row>
    <row r="129" spans="1:21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92"/>
    </row>
    <row r="130" spans="1:21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92"/>
    </row>
    <row r="131" spans="1:21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92"/>
    </row>
    <row r="132" spans="1:21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92"/>
    </row>
    <row r="133" spans="1:21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92"/>
    </row>
    <row r="134" spans="1:2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92"/>
    </row>
    <row r="135" spans="1:2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92"/>
    </row>
    <row r="136" spans="1:2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92"/>
    </row>
    <row r="137" spans="1:2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92"/>
    </row>
    <row r="138" spans="1:2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92"/>
    </row>
    <row r="139" spans="1:2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92"/>
    </row>
    <row r="140" spans="1:2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92"/>
    </row>
    <row r="141" spans="1:2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92"/>
    </row>
    <row r="142" spans="1:2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92"/>
    </row>
    <row r="143" spans="1:2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92"/>
    </row>
    <row r="144" spans="1:2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92"/>
    </row>
    <row r="145" spans="1:2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92"/>
    </row>
    <row r="146" spans="1:2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92"/>
    </row>
    <row r="147" spans="1:2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92"/>
    </row>
    <row r="148" spans="1:2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92"/>
    </row>
    <row r="149" spans="1:2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92"/>
    </row>
    <row r="150" spans="1:2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92"/>
    </row>
    <row r="151" spans="1:2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92"/>
    </row>
    <row r="152" spans="1:2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92"/>
    </row>
    <row r="153" spans="1:2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92"/>
    </row>
    <row r="154" spans="1:2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92"/>
    </row>
    <row r="155" spans="1:2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92"/>
    </row>
    <row r="156" spans="1:2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92"/>
    </row>
    <row r="157" spans="1:2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92"/>
    </row>
    <row r="158" spans="1:2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92"/>
    </row>
    <row r="159" spans="1:2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92"/>
    </row>
    <row r="160" spans="1:2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92"/>
    </row>
    <row r="161" spans="1:2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92"/>
    </row>
    <row r="162" spans="1:2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92"/>
    </row>
    <row r="163" spans="1:2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92"/>
    </row>
    <row r="164" spans="1:2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92"/>
    </row>
    <row r="165" spans="1:2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92"/>
    </row>
    <row r="166" spans="1:21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92"/>
    </row>
    <row r="167" spans="1:2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92"/>
    </row>
    <row r="168" spans="1:2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92"/>
    </row>
    <row r="169" spans="1:2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92"/>
    </row>
    <row r="170" spans="1:2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92"/>
    </row>
    <row r="171" spans="1:2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92"/>
    </row>
    <row r="172" spans="1:2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92"/>
    </row>
    <row r="173" spans="1:2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92"/>
    </row>
    <row r="174" spans="1:2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92"/>
    </row>
    <row r="175" spans="1:2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92"/>
    </row>
    <row r="176" spans="1:2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92"/>
    </row>
    <row r="177" spans="1:2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92"/>
    </row>
    <row r="178" spans="1:2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92"/>
    </row>
    <row r="179" spans="1:2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92"/>
    </row>
    <row r="180" spans="1:2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92"/>
    </row>
    <row r="181" spans="1:2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92"/>
    </row>
    <row r="182" spans="1:21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92"/>
    </row>
    <row r="183" spans="1:2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92"/>
    </row>
    <row r="184" spans="1:21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92"/>
    </row>
    <row r="185" spans="1:2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92"/>
    </row>
    <row r="186" spans="1:2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92"/>
    </row>
    <row r="187" spans="1:2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92"/>
    </row>
    <row r="188" spans="1:2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92"/>
    </row>
    <row r="189" spans="1:2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92"/>
    </row>
    <row r="190" spans="1:2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92"/>
    </row>
    <row r="191" spans="1:2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92"/>
    </row>
    <row r="192" spans="1:2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92"/>
    </row>
    <row r="193" spans="1:2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92"/>
    </row>
    <row r="194" spans="1:2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92"/>
    </row>
    <row r="195" spans="1:2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92"/>
    </row>
    <row r="196" spans="1:2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92"/>
    </row>
    <row r="197" spans="1:2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92"/>
    </row>
    <row r="198" spans="1:2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92"/>
    </row>
    <row r="199" spans="1:2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92"/>
    </row>
    <row r="200" spans="1:2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92"/>
    </row>
    <row r="201" spans="1:2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92"/>
    </row>
    <row r="202" spans="1:2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92"/>
    </row>
    <row r="203" spans="1:2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92"/>
    </row>
    <row r="204" spans="1:2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92"/>
    </row>
    <row r="205" spans="1:2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92"/>
    </row>
    <row r="206" spans="1:2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92"/>
    </row>
    <row r="207" spans="1:2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92"/>
    </row>
    <row r="208" spans="1:21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92"/>
    </row>
    <row r="209" spans="1:2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92"/>
    </row>
    <row r="210" spans="1:2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92"/>
    </row>
    <row r="211" spans="1:2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92"/>
    </row>
    <row r="212" spans="1:2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92"/>
    </row>
    <row r="213" spans="1:2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92"/>
    </row>
    <row r="214" spans="1:2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92"/>
    </row>
    <row r="215" spans="1:2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92"/>
    </row>
    <row r="216" spans="1:2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92"/>
    </row>
    <row r="217" spans="1:2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92"/>
    </row>
    <row r="218" spans="1:2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92"/>
    </row>
    <row r="219" spans="1:2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92"/>
    </row>
    <row r="220" spans="1:2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92"/>
    </row>
    <row r="221" spans="1:2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92"/>
    </row>
    <row r="222" spans="1:2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92"/>
    </row>
    <row r="223" spans="1:2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92"/>
    </row>
    <row r="224" spans="1:2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92"/>
    </row>
    <row r="225" spans="1:22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92"/>
    </row>
    <row r="226" spans="1:22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92"/>
    </row>
    <row r="227" spans="1:22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92"/>
    </row>
    <row r="228" spans="1:22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92"/>
    </row>
    <row r="229" spans="1:22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92"/>
    </row>
    <row r="230" spans="1:22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92"/>
    </row>
    <row r="231" spans="1:22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92"/>
    </row>
    <row r="232" spans="1:22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92"/>
    </row>
    <row r="233" spans="1:22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92"/>
    </row>
    <row r="234" spans="1:22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92"/>
    </row>
    <row r="235" spans="1:22" x14ac:dyDescent="0.2">
      <c r="U235" s="48"/>
      <c r="V235" s="48"/>
    </row>
    <row r="236" spans="1:22" x14ac:dyDescent="0.2">
      <c r="U236" s="48"/>
      <c r="V236" s="48"/>
    </row>
    <row r="237" spans="1:22" x14ac:dyDescent="0.2">
      <c r="U237" s="48"/>
      <c r="V237" s="48"/>
    </row>
    <row r="238" spans="1:22" x14ac:dyDescent="0.2">
      <c r="U238" s="48"/>
      <c r="V238" s="48"/>
    </row>
    <row r="239" spans="1:22" x14ac:dyDescent="0.2">
      <c r="U239" s="48"/>
      <c r="V239" s="48"/>
    </row>
    <row r="240" spans="1:22" x14ac:dyDescent="0.2">
      <c r="U240" s="48"/>
      <c r="V240" s="48"/>
    </row>
    <row r="241" spans="21:22" x14ac:dyDescent="0.2">
      <c r="U241" s="48"/>
      <c r="V241" s="48"/>
    </row>
    <row r="242" spans="21:22" x14ac:dyDescent="0.2">
      <c r="U242" s="48"/>
      <c r="V242" s="48"/>
    </row>
    <row r="243" spans="21:22" x14ac:dyDescent="0.2">
      <c r="U243" s="48"/>
      <c r="V243" s="48"/>
    </row>
    <row r="244" spans="21:22" x14ac:dyDescent="0.2">
      <c r="U244" s="48"/>
      <c r="V244" s="48"/>
    </row>
    <row r="245" spans="21:22" x14ac:dyDescent="0.2">
      <c r="U245" s="48"/>
      <c r="V245" s="48"/>
    </row>
    <row r="246" spans="21:22" x14ac:dyDescent="0.2">
      <c r="U246" s="48"/>
      <c r="V246" s="48"/>
    </row>
    <row r="247" spans="21:22" x14ac:dyDescent="0.2">
      <c r="U247" s="48"/>
      <c r="V247" s="48"/>
    </row>
    <row r="248" spans="21:22" x14ac:dyDescent="0.2">
      <c r="U248" s="48"/>
      <c r="V248" s="48"/>
    </row>
    <row r="249" spans="21:22" x14ac:dyDescent="0.2">
      <c r="U249" s="48"/>
      <c r="V249" s="48"/>
    </row>
    <row r="250" spans="21:22" x14ac:dyDescent="0.2">
      <c r="U250" s="48"/>
      <c r="V250" s="48"/>
    </row>
    <row r="251" spans="21:22" x14ac:dyDescent="0.2">
      <c r="U251" s="48"/>
      <c r="V251" s="48"/>
    </row>
    <row r="252" spans="21:22" x14ac:dyDescent="0.2">
      <c r="U252" s="48"/>
      <c r="V252" s="48"/>
    </row>
    <row r="253" spans="21:22" x14ac:dyDescent="0.2">
      <c r="U253" s="48"/>
      <c r="V253" s="48"/>
    </row>
    <row r="254" spans="21:22" x14ac:dyDescent="0.2">
      <c r="U254" s="48"/>
      <c r="V254" s="48"/>
    </row>
    <row r="255" spans="21:22" x14ac:dyDescent="0.2">
      <c r="U255" s="48"/>
      <c r="V255" s="48"/>
    </row>
    <row r="256" spans="21:22" x14ac:dyDescent="0.2">
      <c r="U256" s="48"/>
      <c r="V256" s="48"/>
    </row>
    <row r="257" spans="21:22" x14ac:dyDescent="0.2">
      <c r="U257" s="48"/>
      <c r="V257" s="48"/>
    </row>
    <row r="258" spans="21:22" x14ac:dyDescent="0.2">
      <c r="U258" s="48"/>
      <c r="V258" s="48"/>
    </row>
    <row r="259" spans="21:22" x14ac:dyDescent="0.2">
      <c r="U259" s="48"/>
      <c r="V259" s="48"/>
    </row>
    <row r="260" spans="21:22" x14ac:dyDescent="0.2">
      <c r="U260" s="48"/>
      <c r="V260" s="48"/>
    </row>
    <row r="261" spans="21:22" x14ac:dyDescent="0.2">
      <c r="U261" s="48"/>
      <c r="V261" s="48"/>
    </row>
    <row r="262" spans="21:22" x14ac:dyDescent="0.2">
      <c r="U262" s="48"/>
      <c r="V262" s="48"/>
    </row>
    <row r="263" spans="21:22" x14ac:dyDescent="0.2">
      <c r="U263" s="48"/>
      <c r="V263" s="48"/>
    </row>
    <row r="264" spans="21:22" x14ac:dyDescent="0.2">
      <c r="U264" s="48"/>
      <c r="V264" s="48"/>
    </row>
    <row r="265" spans="21:22" x14ac:dyDescent="0.2">
      <c r="U265" s="48"/>
      <c r="V265" s="48"/>
    </row>
    <row r="266" spans="21:22" x14ac:dyDescent="0.2">
      <c r="U266" s="48"/>
      <c r="V266" s="48"/>
    </row>
    <row r="267" spans="21:22" x14ac:dyDescent="0.2">
      <c r="U267" s="48"/>
      <c r="V267" s="48"/>
    </row>
    <row r="268" spans="21:22" x14ac:dyDescent="0.2">
      <c r="U268" s="48"/>
      <c r="V268" s="48"/>
    </row>
    <row r="269" spans="21:22" x14ac:dyDescent="0.2">
      <c r="U269" s="48"/>
      <c r="V269" s="48"/>
    </row>
    <row r="270" spans="21:22" x14ac:dyDescent="0.2">
      <c r="U270" s="48"/>
      <c r="V270" s="48"/>
    </row>
    <row r="271" spans="21:22" x14ac:dyDescent="0.2">
      <c r="U271" s="48"/>
      <c r="V271" s="48"/>
    </row>
    <row r="272" spans="21:22" x14ac:dyDescent="0.2">
      <c r="U272" s="48"/>
      <c r="V272" s="48"/>
    </row>
  </sheetData>
  <sheetProtection sheet="1" objects="1" scenarios="1" selectLockedCells="1"/>
  <mergeCells count="32"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E42" sqref="E42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3794</v>
      </c>
    </row>
    <row r="3" spans="1:14" x14ac:dyDescent="0.2">
      <c r="A3" s="2" t="s">
        <v>161</v>
      </c>
      <c r="B3" s="28"/>
    </row>
    <row r="4" spans="1:14" x14ac:dyDescent="0.2">
      <c r="G4" s="2" t="s">
        <v>3796</v>
      </c>
      <c r="M4" s="2" t="s">
        <v>171</v>
      </c>
      <c r="N4" s="2" t="s">
        <v>3795</v>
      </c>
    </row>
    <row r="5" spans="1:14" x14ac:dyDescent="0.2">
      <c r="A5" s="2" t="s">
        <v>149</v>
      </c>
      <c r="D5" s="2" t="s">
        <v>150</v>
      </c>
      <c r="G5" s="56" t="str" cm="1">
        <f t="array" ref="G5">VLOOKUP(G6,$G$7:$K$10,$C$28+1,FALSE)&amp;" "&amp;$E$8</f>
        <v>2nd quarter 2020</v>
      </c>
      <c r="M5" s="2">
        <v>1</v>
      </c>
    </row>
    <row r="6" spans="1:14" x14ac:dyDescent="0.2">
      <c r="A6" s="2" t="s">
        <v>147</v>
      </c>
      <c r="B6" s="28">
        <v>7</v>
      </c>
      <c r="D6" s="2" t="s">
        <v>147</v>
      </c>
      <c r="E6" s="28">
        <v>30</v>
      </c>
      <c r="G6" s="56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8">
        <v>8</v>
      </c>
      <c r="D7" s="2" t="s">
        <v>151</v>
      </c>
      <c r="E7" s="28">
        <v>6</v>
      </c>
      <c r="G7" s="2">
        <v>1</v>
      </c>
      <c r="H7" s="2" t="s">
        <v>3797</v>
      </c>
      <c r="I7" s="2" t="s">
        <v>3801</v>
      </c>
      <c r="J7" s="2" t="s">
        <v>3805</v>
      </c>
      <c r="K7" s="2" t="s">
        <v>3809</v>
      </c>
    </row>
    <row r="8" spans="1:14" x14ac:dyDescent="0.2">
      <c r="A8" s="2" t="s">
        <v>148</v>
      </c>
      <c r="B8" s="28">
        <v>2020</v>
      </c>
      <c r="D8" s="2" t="s">
        <v>148</v>
      </c>
      <c r="E8" s="28">
        <v>2020</v>
      </c>
      <c r="G8" s="2">
        <v>2</v>
      </c>
      <c r="H8" s="2" t="s">
        <v>3798</v>
      </c>
      <c r="I8" s="2" t="s">
        <v>3802</v>
      </c>
      <c r="J8" s="2" t="s">
        <v>3806</v>
      </c>
      <c r="K8" s="2" t="s">
        <v>3810</v>
      </c>
    </row>
    <row r="9" spans="1:14" x14ac:dyDescent="0.2">
      <c r="B9" s="14" t="str">
        <f>CONCATENATE(B6,IF(hi!C28=1,". "," "),VLOOKUP(B7,hi!A13:J24,hi!C28+5)," ",B8)</f>
        <v>7 August 2020</v>
      </c>
      <c r="E9" s="14" t="str">
        <f>CONCATENATE(E6,IF(hi!C28=1,". "," "),VLOOKUP(E7,hi!A13:J24,hi!C28+5)," ",E8)</f>
        <v>30 June 2020</v>
      </c>
      <c r="G9" s="2">
        <v>3</v>
      </c>
      <c r="H9" s="2" t="s">
        <v>3799</v>
      </c>
      <c r="I9" s="2" t="s">
        <v>3803</v>
      </c>
      <c r="J9" s="2" t="s">
        <v>3807</v>
      </c>
      <c r="K9" s="2" t="s">
        <v>3811</v>
      </c>
    </row>
    <row r="10" spans="1:14" x14ac:dyDescent="0.2">
      <c r="G10" s="2">
        <v>4</v>
      </c>
      <c r="H10" s="2" t="s">
        <v>3800</v>
      </c>
      <c r="I10" s="2" t="s">
        <v>3804</v>
      </c>
      <c r="J10" s="2" t="s">
        <v>3808</v>
      </c>
      <c r="K10" s="2" t="s">
        <v>3812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9">
        <v>4</v>
      </c>
      <c r="G28" s="2" t="s">
        <v>3540</v>
      </c>
      <c r="H28" s="18" t="s">
        <v>3539</v>
      </c>
      <c r="I28" s="25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6" t="s">
        <v>3534</v>
      </c>
      <c r="I32" s="186"/>
      <c r="J32" s="186"/>
      <c r="K32" s="186"/>
      <c r="L32" s="186" t="s">
        <v>3535</v>
      </c>
      <c r="M32" s="186"/>
      <c r="N32" s="186"/>
      <c r="O32" s="186"/>
      <c r="P32" s="186" t="s">
        <v>3536</v>
      </c>
      <c r="Q32" s="186"/>
      <c r="R32" s="186"/>
      <c r="S32" s="186"/>
    </row>
    <row r="33" spans="1:19" x14ac:dyDescent="0.2">
      <c r="A33" s="2" t="s">
        <v>482</v>
      </c>
      <c r="C33" s="30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1" t="s">
        <v>3530</v>
      </c>
      <c r="I33" s="31" t="s">
        <v>3531</v>
      </c>
      <c r="J33" s="31" t="s">
        <v>3532</v>
      </c>
      <c r="K33" s="31" t="s">
        <v>3533</v>
      </c>
      <c r="L33" s="31" t="s">
        <v>3530</v>
      </c>
      <c r="M33" s="31" t="s">
        <v>3531</v>
      </c>
      <c r="N33" s="31" t="s">
        <v>3532</v>
      </c>
      <c r="O33" s="31" t="s">
        <v>3533</v>
      </c>
      <c r="P33" s="31" t="s">
        <v>3530</v>
      </c>
      <c r="Q33" s="31" t="s">
        <v>3531</v>
      </c>
      <c r="R33" s="31" t="s">
        <v>3532</v>
      </c>
      <c r="S33" s="31" t="s">
        <v>3533</v>
      </c>
    </row>
    <row r="34" spans="1:19" x14ac:dyDescent="0.2">
      <c r="A34" s="18">
        <v>1</v>
      </c>
      <c r="B34" s="14" t="str">
        <f>IF(C$28=1,C34,IF(C$28=2,D34,IF(C$28=3,E34,IF(C$28=4,F34,C34))))</f>
        <v xml:space="preserve"> Mixed-used properties</v>
      </c>
      <c r="C34" s="28" t="s">
        <v>3881</v>
      </c>
      <c r="D34" s="18" t="s">
        <v>3973</v>
      </c>
      <c r="E34" s="18" t="s">
        <v>3952</v>
      </c>
      <c r="F34" s="18" t="s">
        <v>3954</v>
      </c>
      <c r="G34" s="18">
        <v>1</v>
      </c>
      <c r="H34" s="31" t="s">
        <v>3837</v>
      </c>
      <c r="I34" s="31" t="s">
        <v>3838</v>
      </c>
      <c r="J34" s="31"/>
      <c r="K34" s="31"/>
      <c r="L34" s="25" t="str">
        <f>te!A73</f>
        <v>Net income</v>
      </c>
      <c r="M34" s="25" t="str">
        <f>te!A74</f>
        <v>Market value</v>
      </c>
      <c r="N34" s="25"/>
      <c r="O34" s="25"/>
      <c r="P34" s="25" t="str">
        <f>te!A73</f>
        <v>Net income</v>
      </c>
      <c r="Q34" s="25" t="str">
        <f>te!A74</f>
        <v>Market value</v>
      </c>
      <c r="R34" s="25"/>
      <c r="S34" s="25"/>
    </row>
    <row r="35" spans="1:19" x14ac:dyDescent="0.2">
      <c r="A35" s="18">
        <v>2</v>
      </c>
      <c r="B35" s="14" t="str">
        <f>IF(C$28=1,C35,IF(C$28=2,D35,IF(C$28=3,E35,IF(C$28=4,F35,C35))))</f>
        <v>Apartment buildings</v>
      </c>
      <c r="C35" s="28" t="s">
        <v>3882</v>
      </c>
      <c r="D35" s="18" t="s">
        <v>3969</v>
      </c>
      <c r="E35" s="18" t="s">
        <v>3953</v>
      </c>
      <c r="F35" s="18" t="s">
        <v>3917</v>
      </c>
      <c r="G35" s="18">
        <v>2</v>
      </c>
      <c r="H35" s="31" t="s">
        <v>3827</v>
      </c>
      <c r="I35" s="31" t="s">
        <v>3828</v>
      </c>
      <c r="J35" s="31"/>
      <c r="K35" s="31"/>
      <c r="L35" s="25" t="str">
        <f>te!A81</f>
        <v>Net income</v>
      </c>
      <c r="M35" s="25" t="str">
        <f>te!A82</f>
        <v>Market value</v>
      </c>
      <c r="N35" s="25"/>
      <c r="O35" s="25"/>
      <c r="P35" s="25" t="str">
        <f>te!A73</f>
        <v>Net income</v>
      </c>
      <c r="Q35" s="25" t="str">
        <f>te!A74</f>
        <v>Market value</v>
      </c>
      <c r="R35" s="25"/>
      <c r="S35" s="25"/>
    </row>
    <row r="36" spans="1:19" x14ac:dyDescent="0.2">
      <c r="A36" s="18">
        <v>3</v>
      </c>
      <c r="B36" s="14" t="str">
        <f>IF(C$28=1,C36,IF(C$28=2,D36,IF(C$28=3,E36,IF(C$28=4,F36,C36))))</f>
        <v>Office properties</v>
      </c>
      <c r="C36" s="28" t="s">
        <v>3840</v>
      </c>
      <c r="D36" s="18" t="s">
        <v>3972</v>
      </c>
      <c r="E36" s="18" t="s">
        <v>3955</v>
      </c>
      <c r="F36" s="18" t="s">
        <v>3956</v>
      </c>
      <c r="G36" s="18">
        <v>3</v>
      </c>
      <c r="H36" s="31" t="s">
        <v>3829</v>
      </c>
      <c r="I36" s="31" t="s">
        <v>3830</v>
      </c>
      <c r="J36" s="31"/>
      <c r="K36" s="31"/>
      <c r="L36" s="25" t="str">
        <f>te!A81</f>
        <v>Net income</v>
      </c>
      <c r="M36" s="25" t="str">
        <f>te!A82</f>
        <v>Market value</v>
      </c>
      <c r="N36" s="25"/>
      <c r="O36" s="25"/>
      <c r="P36" s="32" t="str">
        <f>te!A73</f>
        <v>Net income</v>
      </c>
      <c r="Q36" s="25" t="str">
        <f>te!A74</f>
        <v>Market value</v>
      </c>
      <c r="R36" s="25"/>
      <c r="S36" s="25"/>
    </row>
    <row r="37" spans="1:19" x14ac:dyDescent="0.2">
      <c r="A37" s="18">
        <v>4</v>
      </c>
      <c r="B37" s="14">
        <f>IF(C$28=1,C37,IF(C$28=2,D37,IF(C$28=3,E37,IF(C$28=4,F37,C37))))</f>
        <v>0</v>
      </c>
      <c r="C37" s="28" t="str">
        <f>te!A75</f>
        <v>Cash flow return</v>
      </c>
      <c r="D37" s="18"/>
      <c r="E37" s="18"/>
      <c r="F37" s="18"/>
      <c r="H37" s="31" t="str">
        <f>D33&amp;"_CFR"</f>
        <v>gem_nemiet_CFR</v>
      </c>
      <c r="I37" s="31"/>
      <c r="J37" s="31"/>
      <c r="K37" s="31"/>
      <c r="L37" s="25" t="str">
        <f>te!A94</f>
        <v>Land CON (low)</v>
      </c>
      <c r="M37" s="25" t="str">
        <f>te!A95</f>
        <v>Land CON (av)</v>
      </c>
      <c r="N37" s="25"/>
      <c r="O37" s="25"/>
      <c r="P37" s="25"/>
      <c r="Q37" s="25"/>
      <c r="R37" s="25"/>
      <c r="S37" s="25"/>
    </row>
    <row r="38" spans="1:19" x14ac:dyDescent="0.2">
      <c r="A38" s="18">
        <v>5</v>
      </c>
      <c r="B38" s="14">
        <f>IF(C$28=1,C38,IF(C$28=2,D38,IF(C$28=3,E38,IF(C$28=4,F38,C38))))</f>
        <v>0</v>
      </c>
      <c r="C38" s="28" t="str">
        <f>te!A76</f>
        <v>Change in value return</v>
      </c>
      <c r="D38" s="18"/>
      <c r="E38" s="18"/>
      <c r="F38" s="18"/>
      <c r="H38" s="31" t="str">
        <f>E33&amp;"_WAR"</f>
        <v>gem_mw_WAR</v>
      </c>
      <c r="I38" s="31"/>
      <c r="J38" s="31"/>
      <c r="K38" s="31"/>
      <c r="L38" s="25" t="str">
        <f>te!A97</f>
        <v>Land SFH (low)</v>
      </c>
      <c r="M38" s="25" t="str">
        <f>te!A98</f>
        <v>Land SFH (av)</v>
      </c>
      <c r="N38" s="25"/>
      <c r="O38" s="25"/>
      <c r="P38" s="25"/>
      <c r="Q38" s="25"/>
      <c r="R38" s="25"/>
      <c r="S38" s="25"/>
    </row>
    <row r="39" spans="1:19" x14ac:dyDescent="0.2">
      <c r="A39" s="36">
        <v>1</v>
      </c>
      <c r="B39" s="36">
        <f>A39+1</f>
        <v>2</v>
      </c>
      <c r="C39" s="36">
        <f t="shared" ref="C39:S39" si="0">B39+1</f>
        <v>3</v>
      </c>
      <c r="D39" s="36">
        <f t="shared" si="0"/>
        <v>4</v>
      </c>
      <c r="E39" s="36">
        <f t="shared" si="0"/>
        <v>5</v>
      </c>
      <c r="F39" s="36">
        <f t="shared" si="0"/>
        <v>6</v>
      </c>
      <c r="G39" s="36">
        <f t="shared" si="0"/>
        <v>7</v>
      </c>
      <c r="H39" s="36">
        <f t="shared" si="0"/>
        <v>8</v>
      </c>
      <c r="I39" s="36">
        <f t="shared" si="0"/>
        <v>9</v>
      </c>
      <c r="J39" s="36">
        <f t="shared" si="0"/>
        <v>10</v>
      </c>
      <c r="K39" s="36">
        <f t="shared" si="0"/>
        <v>11</v>
      </c>
      <c r="L39" s="36">
        <f t="shared" si="0"/>
        <v>12</v>
      </c>
      <c r="M39" s="36">
        <f t="shared" si="0"/>
        <v>13</v>
      </c>
      <c r="N39" s="36">
        <f t="shared" si="0"/>
        <v>14</v>
      </c>
      <c r="O39" s="36">
        <f t="shared" si="0"/>
        <v>15</v>
      </c>
      <c r="P39" s="36">
        <f t="shared" si="0"/>
        <v>16</v>
      </c>
      <c r="Q39" s="36">
        <f t="shared" si="0"/>
        <v>17</v>
      </c>
      <c r="R39" s="36">
        <f t="shared" si="0"/>
        <v>18</v>
      </c>
      <c r="S39" s="36">
        <f t="shared" si="0"/>
        <v>19</v>
      </c>
    </row>
    <row r="40" spans="1:19" x14ac:dyDescent="0.2">
      <c r="C40" s="36"/>
      <c r="D40" s="36"/>
      <c r="E40" s="36"/>
      <c r="F40" s="36"/>
      <c r="G40" s="54"/>
      <c r="H40" s="54"/>
      <c r="I40" s="54"/>
    </row>
    <row r="41" spans="1:19" x14ac:dyDescent="0.2">
      <c r="B41" s="55">
        <v>4</v>
      </c>
      <c r="C41" s="36"/>
      <c r="D41" s="42"/>
      <c r="E41" s="36"/>
      <c r="F41" s="36"/>
      <c r="G41" s="54"/>
      <c r="H41" s="54"/>
      <c r="I41" s="54"/>
    </row>
    <row r="42" spans="1:19" x14ac:dyDescent="0.2">
      <c r="A42" s="18">
        <v>1</v>
      </c>
      <c r="B42" s="14" t="str">
        <f>te!A142&amp;" "&amp;te!A146</f>
        <v>SFH lower market segment</v>
      </c>
      <c r="C42" s="18" t="s">
        <v>183</v>
      </c>
      <c r="D42" s="42"/>
      <c r="E42" s="36"/>
      <c r="F42" s="54"/>
      <c r="G42" s="54"/>
      <c r="H42" s="54"/>
      <c r="I42" s="54"/>
    </row>
    <row r="43" spans="1:19" x14ac:dyDescent="0.2">
      <c r="A43" s="18">
        <v>2</v>
      </c>
      <c r="B43" s="14" t="str">
        <f>te!A142&amp;" "&amp;te!A147</f>
        <v>SFH average market segment</v>
      </c>
      <c r="C43" s="18" t="s">
        <v>184</v>
      </c>
      <c r="D43" s="42"/>
      <c r="E43" s="36"/>
      <c r="F43" s="54"/>
      <c r="G43" s="54"/>
      <c r="H43" s="54"/>
      <c r="I43" s="54"/>
    </row>
    <row r="44" spans="1:19" x14ac:dyDescent="0.2">
      <c r="A44" s="18">
        <v>3</v>
      </c>
      <c r="B44" s="14" t="str">
        <f>te!A142&amp;" "&amp;te!A148</f>
        <v>SFH upper market segment</v>
      </c>
      <c r="C44" s="18" t="s">
        <v>185</v>
      </c>
      <c r="D44" s="42"/>
      <c r="E44" s="36"/>
      <c r="F44" s="54"/>
      <c r="G44" s="54"/>
      <c r="H44" s="54"/>
      <c r="I44" s="54"/>
    </row>
    <row r="45" spans="1:19" x14ac:dyDescent="0.2">
      <c r="A45" s="18">
        <v>4</v>
      </c>
      <c r="B45" s="14" t="str">
        <f>te!A87</f>
        <v>SFH (global)</v>
      </c>
      <c r="C45" s="18" t="s">
        <v>3526</v>
      </c>
      <c r="D45" s="42"/>
      <c r="E45" s="36"/>
      <c r="F45" s="54"/>
      <c r="G45" s="54"/>
      <c r="H45" s="54"/>
      <c r="I45" s="54"/>
    </row>
    <row r="46" spans="1:19" x14ac:dyDescent="0.2">
      <c r="A46" s="18">
        <v>5</v>
      </c>
      <c r="B46" s="14" t="str">
        <f>te!A143&amp;" "&amp;te!A146</f>
        <v>CON lower market segment</v>
      </c>
      <c r="C46" s="18" t="s">
        <v>180</v>
      </c>
      <c r="D46" s="42"/>
      <c r="E46" s="36"/>
      <c r="F46" s="36"/>
      <c r="G46" s="54"/>
      <c r="H46" s="54"/>
      <c r="I46" s="54"/>
    </row>
    <row r="47" spans="1:19" x14ac:dyDescent="0.2">
      <c r="A47" s="18">
        <v>6</v>
      </c>
      <c r="B47" s="14" t="str">
        <f>te!A143&amp;" "&amp;te!A147</f>
        <v>CON average market segment</v>
      </c>
      <c r="C47" s="18" t="s">
        <v>181</v>
      </c>
      <c r="D47" s="42"/>
      <c r="E47" s="36"/>
      <c r="F47" s="36"/>
      <c r="G47" s="54"/>
      <c r="H47" s="54"/>
      <c r="I47" s="54"/>
    </row>
    <row r="48" spans="1:19" x14ac:dyDescent="0.2">
      <c r="A48" s="18">
        <v>7</v>
      </c>
      <c r="B48" s="14" t="str">
        <f>te!A143&amp;" "&amp;te!A148</f>
        <v>CON upper market segment</v>
      </c>
      <c r="C48" s="18" t="s">
        <v>182</v>
      </c>
      <c r="D48" s="42"/>
      <c r="E48" s="36"/>
      <c r="F48" s="36"/>
      <c r="G48" s="54"/>
      <c r="H48" s="54"/>
      <c r="I48" s="54"/>
    </row>
    <row r="49" spans="1:12" x14ac:dyDescent="0.2">
      <c r="A49" s="18">
        <v>8</v>
      </c>
      <c r="B49" s="14" t="str">
        <f>te!A89</f>
        <v>CON global</v>
      </c>
      <c r="C49" s="18" t="s">
        <v>3525</v>
      </c>
      <c r="D49" s="42"/>
      <c r="E49" s="36"/>
      <c r="F49" s="36"/>
      <c r="G49" s="54"/>
      <c r="H49" s="54"/>
      <c r="I49" s="54"/>
    </row>
    <row r="50" spans="1:12" x14ac:dyDescent="0.2">
      <c r="A50" s="18">
        <v>9</v>
      </c>
      <c r="B50" s="14">
        <f>te!A149</f>
        <v>0</v>
      </c>
      <c r="C50" s="18" t="s">
        <v>3527</v>
      </c>
      <c r="D50" s="42"/>
      <c r="E50" s="36"/>
      <c r="F50" s="36"/>
      <c r="G50" s="54"/>
      <c r="H50" s="54"/>
      <c r="I50" s="54"/>
    </row>
    <row r="51" spans="1:12" x14ac:dyDescent="0.2">
      <c r="A51" s="18">
        <v>10</v>
      </c>
      <c r="B51" s="14" t="str">
        <f>te!A144&amp;" "&amp;te!A146</f>
        <v>Land SFH lower market segment</v>
      </c>
      <c r="C51" s="18" t="s">
        <v>3600</v>
      </c>
      <c r="D51" s="42"/>
      <c r="E51" s="36"/>
      <c r="F51" s="36"/>
      <c r="G51" s="54"/>
      <c r="H51" s="54"/>
      <c r="I51" s="54"/>
    </row>
    <row r="52" spans="1:12" x14ac:dyDescent="0.2">
      <c r="A52" s="18">
        <v>11</v>
      </c>
      <c r="B52" s="14" t="str">
        <f>te!A144&amp;" "&amp;te!A147</f>
        <v>Land SFH average market segment</v>
      </c>
      <c r="C52" s="18" t="s">
        <v>3599</v>
      </c>
      <c r="D52" s="42"/>
      <c r="E52" s="36"/>
      <c r="F52" s="36"/>
      <c r="G52" s="54"/>
      <c r="H52" s="54"/>
      <c r="I52" s="54"/>
    </row>
    <row r="53" spans="1:12" x14ac:dyDescent="0.2">
      <c r="A53" s="18">
        <v>12</v>
      </c>
      <c r="B53" s="14" t="str">
        <f>te!A144&amp;" "&amp;te!A148</f>
        <v>Land SFH upper market segment</v>
      </c>
      <c r="C53" s="18" t="s">
        <v>3597</v>
      </c>
      <c r="D53" s="42"/>
      <c r="E53" s="36"/>
      <c r="F53" s="36"/>
      <c r="G53" s="54"/>
      <c r="H53" s="54"/>
      <c r="I53" s="54"/>
    </row>
    <row r="54" spans="1:12" x14ac:dyDescent="0.2">
      <c r="A54" s="18">
        <v>13</v>
      </c>
      <c r="B54" s="14" t="str">
        <f>te!A92</f>
        <v>Land SFH global</v>
      </c>
      <c r="C54" s="18" t="s">
        <v>3598</v>
      </c>
      <c r="D54" s="42"/>
      <c r="E54" s="36"/>
      <c r="F54" s="36"/>
      <c r="G54" s="54"/>
      <c r="H54" s="54"/>
      <c r="I54" s="54"/>
    </row>
    <row r="55" spans="1:12" x14ac:dyDescent="0.2">
      <c r="A55" s="18">
        <v>14</v>
      </c>
      <c r="B55" s="14" t="str">
        <f>te!A143&amp;" "&amp;te!A146</f>
        <v>CON lower market segment</v>
      </c>
      <c r="C55" s="18" t="s">
        <v>3604</v>
      </c>
      <c r="D55" s="42"/>
      <c r="E55" s="36"/>
      <c r="F55" s="36"/>
      <c r="G55" s="54"/>
      <c r="H55" s="54"/>
      <c r="I55" s="54"/>
    </row>
    <row r="56" spans="1:12" x14ac:dyDescent="0.2">
      <c r="A56" s="18">
        <v>15</v>
      </c>
      <c r="B56" s="14" t="str">
        <f>te!A143&amp;" "&amp;te!A147</f>
        <v>CON average market segment</v>
      </c>
      <c r="C56" s="18" t="s">
        <v>3603</v>
      </c>
      <c r="D56" s="42"/>
      <c r="E56" s="36"/>
      <c r="F56" s="36"/>
      <c r="G56" s="54"/>
      <c r="H56" s="54"/>
      <c r="I56" s="54"/>
    </row>
    <row r="57" spans="1:12" x14ac:dyDescent="0.2">
      <c r="A57" s="18">
        <v>16</v>
      </c>
      <c r="B57" s="14" t="str">
        <f>te!A143&amp;" "&amp;te!A148</f>
        <v>CON upper market segment</v>
      </c>
      <c r="C57" s="18" t="s">
        <v>3601</v>
      </c>
      <c r="D57" s="42"/>
      <c r="E57" s="36"/>
      <c r="F57" s="36"/>
      <c r="G57" s="54"/>
      <c r="H57" s="54"/>
      <c r="I57" s="54"/>
    </row>
    <row r="58" spans="1:12" x14ac:dyDescent="0.2">
      <c r="A58" s="18">
        <v>17</v>
      </c>
      <c r="B58" s="14" t="str">
        <f>te!A103</f>
        <v>Land CON global</v>
      </c>
      <c r="C58" s="18" t="s">
        <v>3602</v>
      </c>
      <c r="D58" s="42"/>
      <c r="E58" s="36"/>
      <c r="F58" s="36"/>
      <c r="G58" s="54"/>
      <c r="H58" s="54"/>
      <c r="I58" s="54"/>
    </row>
    <row r="59" spans="1:12" x14ac:dyDescent="0.2">
      <c r="A59" s="18">
        <v>18</v>
      </c>
      <c r="B59" s="14" t="str">
        <f>te!A105</f>
        <v>Land for private properties</v>
      </c>
      <c r="C59" s="18" t="s">
        <v>3605</v>
      </c>
      <c r="D59" s="42"/>
      <c r="E59" s="36"/>
      <c r="F59" s="36"/>
      <c r="G59" s="54"/>
      <c r="H59" s="54"/>
      <c r="I59" s="54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30">
        <v>4</v>
      </c>
      <c r="G61" s="30">
        <v>2</v>
      </c>
    </row>
    <row r="62" spans="1:12" x14ac:dyDescent="0.2">
      <c r="C62" s="30">
        <v>1</v>
      </c>
      <c r="D62" s="33" t="str">
        <f>VLOOKUP(C62,A66:B73,2,0)</f>
        <v>Region of Lake Geneva</v>
      </c>
      <c r="F62" s="33" t="str">
        <f>VLOOKUP(F61,A66:B73,2,FALSE)</f>
        <v>Region of Basel</v>
      </c>
      <c r="G62" s="33" t="str">
        <f>VLOOKUP(G61,A66:B73,2,FALSE)</f>
        <v>Region of Jura</v>
      </c>
    </row>
    <row r="64" spans="1:12" x14ac:dyDescent="0.2">
      <c r="G64" s="256" t="s">
        <v>3767</v>
      </c>
      <c r="H64" s="256"/>
      <c r="I64" s="256"/>
      <c r="J64" s="256"/>
      <c r="K64" s="256"/>
      <c r="L64" s="256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7" t="s">
        <v>183</v>
      </c>
      <c r="H65" s="57" t="s">
        <v>184</v>
      </c>
      <c r="I65" s="57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6" t="s">
        <v>3600</v>
      </c>
      <c r="Q65" s="36" t="s">
        <v>3599</v>
      </c>
      <c r="R65" s="36" t="s">
        <v>3597</v>
      </c>
      <c r="S65" s="36" t="s">
        <v>3598</v>
      </c>
      <c r="T65" s="36" t="s">
        <v>3604</v>
      </c>
      <c r="U65" s="36" t="s">
        <v>3603</v>
      </c>
      <c r="V65" s="36" t="s">
        <v>3601</v>
      </c>
      <c r="W65" s="36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Region of Lake Geneva</v>
      </c>
      <c r="C66" s="18" t="s">
        <v>31</v>
      </c>
      <c r="D66" s="18" t="s">
        <v>27</v>
      </c>
      <c r="E66" s="18" t="s">
        <v>383</v>
      </c>
      <c r="F66" s="34" t="s">
        <v>451</v>
      </c>
      <c r="G66" s="59">
        <v>0.17943179040655025</v>
      </c>
      <c r="H66" s="60">
        <v>0.17701112973395233</v>
      </c>
      <c r="I66" s="61">
        <v>0.1786575906280844</v>
      </c>
      <c r="J66" s="68">
        <f>AVERAGE(G66:I66)</f>
        <v>0.17836683692286234</v>
      </c>
      <c r="K66" s="69">
        <v>0.19108274045835499</v>
      </c>
      <c r="L66" s="61">
        <v>0.20188845429301466</v>
      </c>
      <c r="M66" s="61">
        <v>0.18372250369445464</v>
      </c>
      <c r="N66" s="68">
        <f>AVERAGE(K66:M66)</f>
        <v>0.19223123281527477</v>
      </c>
      <c r="O66" s="68">
        <f t="shared" ref="O66:O73" si="1">AVERAGE(N66,J66)</f>
        <v>0.18529903486906857</v>
      </c>
      <c r="P66" s="68">
        <f>G66</f>
        <v>0.17943179040655025</v>
      </c>
      <c r="Q66" s="68">
        <f t="shared" ref="Q66:Q73" si="2">H66</f>
        <v>0.17701112973395233</v>
      </c>
      <c r="R66" s="68">
        <f t="shared" ref="R66:R73" si="3">I66</f>
        <v>0.1786575906280844</v>
      </c>
      <c r="S66" s="68">
        <f>AVERAGE(P66:R66)</f>
        <v>0.17836683692286234</v>
      </c>
      <c r="T66" s="68">
        <f>K66</f>
        <v>0.19108274045835499</v>
      </c>
      <c r="U66" s="68">
        <f t="shared" ref="U66:U73" si="4">L66</f>
        <v>0.20188845429301466</v>
      </c>
      <c r="V66" s="68">
        <f t="shared" ref="V66:V73" si="5">M66</f>
        <v>0.18372250369445464</v>
      </c>
      <c r="W66" s="68">
        <f>AVERAGE(T66:V66)</f>
        <v>0.19223123281527477</v>
      </c>
      <c r="X66" s="68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Region of Jura</v>
      </c>
      <c r="C67" s="18" t="s">
        <v>32</v>
      </c>
      <c r="D67" s="18" t="s">
        <v>35</v>
      </c>
      <c r="E67" s="18" t="s">
        <v>166</v>
      </c>
      <c r="F67" s="34" t="s">
        <v>452</v>
      </c>
      <c r="G67" s="62">
        <v>4.9764450568500936E-2</v>
      </c>
      <c r="H67" s="58">
        <v>4.2696546064276489E-2</v>
      </c>
      <c r="I67" s="63">
        <v>4.7248784381334154E-2</v>
      </c>
      <c r="J67" s="68">
        <f t="shared" ref="J67:J73" si="7">AVERAGE(G67:I67)</f>
        <v>4.6569927004703859E-2</v>
      </c>
      <c r="K67" s="70">
        <v>3.438276337146564E-2</v>
      </c>
      <c r="L67" s="63">
        <v>2.3394666729742105E-2</v>
      </c>
      <c r="M67" s="63">
        <v>3.2246642206833681E-2</v>
      </c>
      <c r="N67" s="68">
        <f t="shared" ref="N67:N73" si="8">AVERAGE(K67:M67)</f>
        <v>3.0008024102680473E-2</v>
      </c>
      <c r="O67" s="68">
        <f t="shared" si="1"/>
        <v>3.8288975553692164E-2</v>
      </c>
      <c r="P67" s="68">
        <f t="shared" ref="P67:P73" si="9">G67</f>
        <v>4.9764450568500936E-2</v>
      </c>
      <c r="Q67" s="68">
        <f t="shared" si="2"/>
        <v>4.2696546064276489E-2</v>
      </c>
      <c r="R67" s="68">
        <f t="shared" si="3"/>
        <v>4.7248784381334154E-2</v>
      </c>
      <c r="S67" s="68">
        <f t="shared" ref="S67:S73" si="10">AVERAGE(P67:R67)</f>
        <v>4.6569927004703859E-2</v>
      </c>
      <c r="T67" s="68">
        <f t="shared" ref="T67:T73" si="11">K67</f>
        <v>3.438276337146564E-2</v>
      </c>
      <c r="U67" s="68">
        <f t="shared" si="4"/>
        <v>2.3394666729742105E-2</v>
      </c>
      <c r="V67" s="68">
        <f t="shared" si="5"/>
        <v>3.2246642206833681E-2</v>
      </c>
      <c r="W67" s="68">
        <f t="shared" ref="W67:W73" si="12">AVERAGE(T67:V67)</f>
        <v>3.0008024102680473E-2</v>
      </c>
      <c r="X67" s="68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Region of Espace Mittelland</v>
      </c>
      <c r="C68" s="18" t="s">
        <v>162</v>
      </c>
      <c r="D68" s="18" t="s">
        <v>178</v>
      </c>
      <c r="E68" s="18" t="s">
        <v>386</v>
      </c>
      <c r="F68" s="34" t="s">
        <v>456</v>
      </c>
      <c r="G68" s="62">
        <v>0.22303633537975948</v>
      </c>
      <c r="H68" s="58">
        <v>0.22101010414933614</v>
      </c>
      <c r="I68" s="63">
        <v>0.21537059270448214</v>
      </c>
      <c r="J68" s="68">
        <f t="shared" si="7"/>
        <v>0.21980567741119258</v>
      </c>
      <c r="K68" s="70">
        <v>0.18838998437498064</v>
      </c>
      <c r="L68" s="63">
        <v>0.17277060026874538</v>
      </c>
      <c r="M68" s="63">
        <v>0.18449709764583533</v>
      </c>
      <c r="N68" s="68">
        <f t="shared" si="8"/>
        <v>0.18188589409652045</v>
      </c>
      <c r="O68" s="68">
        <f t="shared" si="1"/>
        <v>0.20084578575385653</v>
      </c>
      <c r="P68" s="68">
        <f t="shared" si="9"/>
        <v>0.22303633537975948</v>
      </c>
      <c r="Q68" s="68">
        <f t="shared" si="2"/>
        <v>0.22101010414933614</v>
      </c>
      <c r="R68" s="68">
        <f t="shared" si="3"/>
        <v>0.21537059270448214</v>
      </c>
      <c r="S68" s="68">
        <f t="shared" si="10"/>
        <v>0.21980567741119258</v>
      </c>
      <c r="T68" s="68">
        <f t="shared" si="11"/>
        <v>0.18838998437498064</v>
      </c>
      <c r="U68" s="68">
        <f t="shared" si="4"/>
        <v>0.17277060026874538</v>
      </c>
      <c r="V68" s="68">
        <f t="shared" si="5"/>
        <v>0.18449709764583533</v>
      </c>
      <c r="W68" s="68">
        <f t="shared" si="12"/>
        <v>0.18188589409652045</v>
      </c>
      <c r="X68" s="68">
        <f t="shared" si="13"/>
        <v>0.20084578575385653</v>
      </c>
    </row>
    <row r="69" spans="1:24" x14ac:dyDescent="0.2">
      <c r="A69" s="18">
        <v>4</v>
      </c>
      <c r="B69" s="14" t="str">
        <f t="shared" si="6"/>
        <v>Region of Basel</v>
      </c>
      <c r="C69" s="18" t="s">
        <v>33</v>
      </c>
      <c r="D69" s="18" t="s">
        <v>36</v>
      </c>
      <c r="E69" s="18" t="s">
        <v>168</v>
      </c>
      <c r="F69" s="34" t="s">
        <v>453</v>
      </c>
      <c r="G69" s="62">
        <v>6.5971456100192574E-2</v>
      </c>
      <c r="H69" s="58">
        <v>7.3629917373908171E-2</v>
      </c>
      <c r="I69" s="63">
        <v>6.4474382793907672E-2</v>
      </c>
      <c r="J69" s="68">
        <f t="shared" si="7"/>
        <v>6.802525208933613E-2</v>
      </c>
      <c r="K69" s="70">
        <v>4.9359544565557918E-2</v>
      </c>
      <c r="L69" s="63">
        <v>4.7467229405691085E-2</v>
      </c>
      <c r="M69" s="63">
        <v>4.8164306449805509E-2</v>
      </c>
      <c r="N69" s="68">
        <f t="shared" si="8"/>
        <v>4.8330360140351504E-2</v>
      </c>
      <c r="O69" s="68">
        <f t="shared" si="1"/>
        <v>5.8177806114843814E-2</v>
      </c>
      <c r="P69" s="68">
        <f t="shared" si="9"/>
        <v>6.5971456100192574E-2</v>
      </c>
      <c r="Q69" s="68">
        <f t="shared" si="2"/>
        <v>7.3629917373908171E-2</v>
      </c>
      <c r="R69" s="68">
        <f t="shared" si="3"/>
        <v>6.4474382793907672E-2</v>
      </c>
      <c r="S69" s="68">
        <f t="shared" si="10"/>
        <v>6.802525208933613E-2</v>
      </c>
      <c r="T69" s="68">
        <f t="shared" si="11"/>
        <v>4.9359544565557918E-2</v>
      </c>
      <c r="U69" s="68">
        <f t="shared" si="4"/>
        <v>4.7467229405691085E-2</v>
      </c>
      <c r="V69" s="68">
        <f t="shared" si="5"/>
        <v>4.8164306449805509E-2</v>
      </c>
      <c r="W69" s="68">
        <f t="shared" si="12"/>
        <v>4.8330360140351504E-2</v>
      </c>
      <c r="X69" s="68">
        <f t="shared" si="13"/>
        <v>5.8177806114843814E-2</v>
      </c>
    </row>
    <row r="70" spans="1:24" x14ac:dyDescent="0.2">
      <c r="A70" s="18">
        <v>5</v>
      </c>
      <c r="B70" s="14" t="str">
        <f t="shared" si="6"/>
        <v>Region of Zurich</v>
      </c>
      <c r="C70" s="18" t="s">
        <v>34</v>
      </c>
      <c r="D70" s="18" t="s">
        <v>37</v>
      </c>
      <c r="E70" s="18" t="s">
        <v>169</v>
      </c>
      <c r="F70" s="34" t="s">
        <v>454</v>
      </c>
      <c r="G70" s="62">
        <v>0.14974844829410622</v>
      </c>
      <c r="H70" s="58">
        <v>0.16845353884341133</v>
      </c>
      <c r="I70" s="63">
        <v>0.15874316034334662</v>
      </c>
      <c r="J70" s="68">
        <f t="shared" si="7"/>
        <v>0.15898171582695472</v>
      </c>
      <c r="K70" s="70">
        <v>0.13397766106935924</v>
      </c>
      <c r="L70" s="63">
        <v>0.18433688315792976</v>
      </c>
      <c r="M70" s="63">
        <v>0.17434552039208628</v>
      </c>
      <c r="N70" s="68">
        <f t="shared" si="8"/>
        <v>0.16422002153979176</v>
      </c>
      <c r="O70" s="68">
        <f t="shared" si="1"/>
        <v>0.16160086868337326</v>
      </c>
      <c r="P70" s="68">
        <f t="shared" si="9"/>
        <v>0.14974844829410622</v>
      </c>
      <c r="Q70" s="68">
        <f t="shared" si="2"/>
        <v>0.16845353884341133</v>
      </c>
      <c r="R70" s="68">
        <f t="shared" si="3"/>
        <v>0.15874316034334662</v>
      </c>
      <c r="S70" s="68">
        <f t="shared" si="10"/>
        <v>0.15898171582695472</v>
      </c>
      <c r="T70" s="68">
        <f t="shared" si="11"/>
        <v>0.13397766106935924</v>
      </c>
      <c r="U70" s="68">
        <f t="shared" si="4"/>
        <v>0.18433688315792976</v>
      </c>
      <c r="V70" s="68">
        <f t="shared" si="5"/>
        <v>0.17434552039208628</v>
      </c>
      <c r="W70" s="68">
        <f t="shared" si="12"/>
        <v>0.16422002153979176</v>
      </c>
      <c r="X70" s="68">
        <f t="shared" si="13"/>
        <v>0.16160086868337326</v>
      </c>
    </row>
    <row r="71" spans="1:24" x14ac:dyDescent="0.2">
      <c r="A71" s="18">
        <v>6</v>
      </c>
      <c r="B71" s="14" t="str">
        <f t="shared" si="6"/>
        <v>Region of Eastern Switzerland</v>
      </c>
      <c r="C71" s="18" t="s">
        <v>163</v>
      </c>
      <c r="D71" s="18" t="s">
        <v>167</v>
      </c>
      <c r="E71" s="18" t="s">
        <v>170</v>
      </c>
      <c r="F71" s="34" t="s">
        <v>471</v>
      </c>
      <c r="G71" s="62">
        <v>7.0357232348501372E-2</v>
      </c>
      <c r="H71" s="58">
        <v>8.6965682348688289E-2</v>
      </c>
      <c r="I71" s="63">
        <v>8.7775195242530468E-2</v>
      </c>
      <c r="J71" s="68">
        <f t="shared" si="7"/>
        <v>8.1699369979906719E-2</v>
      </c>
      <c r="K71" s="70">
        <v>6.0697991892881692E-2</v>
      </c>
      <c r="L71" s="63">
        <v>7.9873043502184118E-2</v>
      </c>
      <c r="M71" s="63">
        <v>7.2630120181793642E-2</v>
      </c>
      <c r="N71" s="68">
        <f t="shared" si="8"/>
        <v>7.1067051858953165E-2</v>
      </c>
      <c r="O71" s="68">
        <f t="shared" si="1"/>
        <v>7.6383210919429942E-2</v>
      </c>
      <c r="P71" s="68">
        <f t="shared" si="9"/>
        <v>7.0357232348501372E-2</v>
      </c>
      <c r="Q71" s="68">
        <f t="shared" si="2"/>
        <v>8.6965682348688289E-2</v>
      </c>
      <c r="R71" s="68">
        <f t="shared" si="3"/>
        <v>8.7775195242530468E-2</v>
      </c>
      <c r="S71" s="68">
        <f t="shared" si="10"/>
        <v>8.1699369979906719E-2</v>
      </c>
      <c r="T71" s="68">
        <f t="shared" si="11"/>
        <v>6.0697991892881692E-2</v>
      </c>
      <c r="U71" s="68">
        <f t="shared" si="4"/>
        <v>7.9873043502184118E-2</v>
      </c>
      <c r="V71" s="68">
        <f t="shared" si="5"/>
        <v>7.2630120181793642E-2</v>
      </c>
      <c r="W71" s="68">
        <f t="shared" si="12"/>
        <v>7.1067051858953165E-2</v>
      </c>
      <c r="X71" s="68">
        <f t="shared" si="13"/>
        <v>7.6383210919429942E-2</v>
      </c>
    </row>
    <row r="72" spans="1:24" x14ac:dyDescent="0.2">
      <c r="A72" s="18">
        <v>7</v>
      </c>
      <c r="B72" s="14" t="str">
        <f t="shared" si="6"/>
        <v>Region of the Alps</v>
      </c>
      <c r="C72" s="18" t="s">
        <v>164</v>
      </c>
      <c r="D72" s="18" t="s">
        <v>28</v>
      </c>
      <c r="E72" s="18" t="s">
        <v>385</v>
      </c>
      <c r="F72" s="34" t="s">
        <v>455</v>
      </c>
      <c r="G72" s="62">
        <v>0.15266572845370863</v>
      </c>
      <c r="H72" s="58">
        <v>0.13280726623994191</v>
      </c>
      <c r="I72" s="63">
        <v>0.14390755687528517</v>
      </c>
      <c r="J72" s="68">
        <f t="shared" si="7"/>
        <v>0.14312685052297855</v>
      </c>
      <c r="K72" s="70">
        <v>0.25500206940992814</v>
      </c>
      <c r="L72" s="63">
        <v>0.21648964766419537</v>
      </c>
      <c r="M72" s="63">
        <v>0.22865566275923874</v>
      </c>
      <c r="N72" s="68">
        <f t="shared" si="8"/>
        <v>0.23338245994445408</v>
      </c>
      <c r="O72" s="68">
        <f t="shared" si="1"/>
        <v>0.18825465523371632</v>
      </c>
      <c r="P72" s="68">
        <f t="shared" si="9"/>
        <v>0.15266572845370863</v>
      </c>
      <c r="Q72" s="68">
        <f t="shared" si="2"/>
        <v>0.13280726623994191</v>
      </c>
      <c r="R72" s="68">
        <f t="shared" si="3"/>
        <v>0.14390755687528517</v>
      </c>
      <c r="S72" s="68">
        <f t="shared" si="10"/>
        <v>0.14312685052297855</v>
      </c>
      <c r="T72" s="68">
        <f t="shared" si="11"/>
        <v>0.25500206940992814</v>
      </c>
      <c r="U72" s="68">
        <f t="shared" si="4"/>
        <v>0.21648964766419537</v>
      </c>
      <c r="V72" s="68">
        <f t="shared" si="5"/>
        <v>0.22865566275923874</v>
      </c>
      <c r="W72" s="68">
        <f t="shared" si="12"/>
        <v>0.23338245994445408</v>
      </c>
      <c r="X72" s="68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Region of Southern Switzerland</v>
      </c>
      <c r="C73" s="18" t="s">
        <v>165</v>
      </c>
      <c r="D73" s="18" t="s">
        <v>3590</v>
      </c>
      <c r="E73" s="18" t="s">
        <v>384</v>
      </c>
      <c r="F73" s="34" t="s">
        <v>472</v>
      </c>
      <c r="G73" s="64">
        <v>0.1090245584486807</v>
      </c>
      <c r="H73" s="65">
        <v>9.7425815246485276E-2</v>
      </c>
      <c r="I73" s="66">
        <v>0.10382273703102944</v>
      </c>
      <c r="J73" s="68">
        <f t="shared" si="7"/>
        <v>0.10342437024206513</v>
      </c>
      <c r="K73" s="71">
        <v>8.7107244857471663E-2</v>
      </c>
      <c r="L73" s="66">
        <v>7.3779474978497586E-2</v>
      </c>
      <c r="M73" s="66">
        <v>7.5738146669952211E-2</v>
      </c>
      <c r="N73" s="68">
        <f t="shared" si="8"/>
        <v>7.887495550197382E-2</v>
      </c>
      <c r="O73" s="68">
        <f t="shared" si="1"/>
        <v>9.1149662872019477E-2</v>
      </c>
      <c r="P73" s="68">
        <f t="shared" si="9"/>
        <v>0.1090245584486807</v>
      </c>
      <c r="Q73" s="68">
        <f t="shared" si="2"/>
        <v>9.7425815246485276E-2</v>
      </c>
      <c r="R73" s="68">
        <f t="shared" si="3"/>
        <v>0.10382273703102944</v>
      </c>
      <c r="S73" s="68">
        <f t="shared" si="10"/>
        <v>0.10342437024206513</v>
      </c>
      <c r="T73" s="68">
        <f t="shared" si="11"/>
        <v>8.7107244857471663E-2</v>
      </c>
      <c r="U73" s="68">
        <f t="shared" si="4"/>
        <v>7.3779474978497586E-2</v>
      </c>
      <c r="V73" s="68">
        <f t="shared" si="5"/>
        <v>7.5738146669952211E-2</v>
      </c>
      <c r="W73" s="68">
        <f t="shared" si="12"/>
        <v>7.887495550197382E-2</v>
      </c>
      <c r="X73" s="68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7">
        <f t="shared" ref="G74:M74" si="14">SUM(G66:G73)</f>
        <v>1.0000000000000002</v>
      </c>
      <c r="H74" s="67">
        <f t="shared" si="14"/>
        <v>0.99999999999999989</v>
      </c>
      <c r="I74" s="67">
        <f t="shared" si="14"/>
        <v>1.0000000000000002</v>
      </c>
      <c r="J74" s="67">
        <f>SUM(N66:N73)</f>
        <v>1</v>
      </c>
      <c r="K74" s="67">
        <f t="shared" si="14"/>
        <v>1</v>
      </c>
      <c r="L74" s="67">
        <f t="shared" si="14"/>
        <v>1.0000000000000002</v>
      </c>
      <c r="M74" s="67">
        <f t="shared" si="14"/>
        <v>1</v>
      </c>
      <c r="N74" s="67">
        <f>SUM(J66:J73)</f>
        <v>1</v>
      </c>
      <c r="O74" s="67">
        <f>SUM(O66:O73)</f>
        <v>1</v>
      </c>
      <c r="P74" s="67">
        <f t="shared" ref="P74:X74" si="15">SUM(P66:P73)</f>
        <v>1.0000000000000002</v>
      </c>
      <c r="Q74" s="67">
        <f t="shared" si="15"/>
        <v>0.99999999999999989</v>
      </c>
      <c r="R74" s="67">
        <f t="shared" si="15"/>
        <v>1.0000000000000002</v>
      </c>
      <c r="S74" s="67">
        <f t="shared" si="15"/>
        <v>1</v>
      </c>
      <c r="T74" s="67">
        <f t="shared" si="15"/>
        <v>1</v>
      </c>
      <c r="U74" s="67">
        <f t="shared" si="15"/>
        <v>1.0000000000000002</v>
      </c>
      <c r="V74" s="67">
        <f t="shared" si="15"/>
        <v>1</v>
      </c>
      <c r="W74" s="67">
        <f t="shared" si="15"/>
        <v>1</v>
      </c>
      <c r="X74" s="67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30">
        <v>22</v>
      </c>
      <c r="D77" s="33" t="str">
        <f>VLOOKUP(C77,A80:B105,2,0)</f>
        <v>Canton of Vaud</v>
      </c>
      <c r="F77" s="30">
        <v>5</v>
      </c>
      <c r="G77" s="30">
        <v>12</v>
      </c>
    </row>
    <row r="78" spans="1:24" x14ac:dyDescent="0.2">
      <c r="F78" s="33" t="str">
        <f>VLOOKUP(F77,A80:B216,2,FALSE)</f>
        <v>Canton of Schwyz</v>
      </c>
      <c r="G78" s="33" t="str">
        <f>VLOOKUP(G77,A80:B216,2,FALSE)</f>
        <v>Canton of Basel-Stadt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Canton of Zurich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2" t="s">
        <v>3727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Canton of Bern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2" t="s">
        <v>3728</v>
      </c>
    </row>
    <row r="82" spans="1:8" ht="14.25" x14ac:dyDescent="0.2">
      <c r="A82" s="18">
        <v>3</v>
      </c>
      <c r="B82" s="14" t="str">
        <f t="shared" si="16"/>
        <v>Canton of Lucerne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2" t="s">
        <v>3729</v>
      </c>
    </row>
    <row r="83" spans="1:8" ht="14.25" x14ac:dyDescent="0.2">
      <c r="A83" s="18">
        <f>+A82+1</f>
        <v>4</v>
      </c>
      <c r="B83" s="14" t="str">
        <f t="shared" si="16"/>
        <v>Canton of 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2" t="s">
        <v>3730</v>
      </c>
    </row>
    <row r="84" spans="1:8" ht="14.25" x14ac:dyDescent="0.2">
      <c r="A84" s="18">
        <f t="shared" ref="A84:A105" si="17">+A83+1</f>
        <v>5</v>
      </c>
      <c r="B84" s="14" t="str">
        <f t="shared" si="16"/>
        <v>Canton of Schwyz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2" t="s">
        <v>3731</v>
      </c>
    </row>
    <row r="85" spans="1:8" ht="14.25" x14ac:dyDescent="0.2">
      <c r="A85" s="18">
        <f t="shared" si="17"/>
        <v>6</v>
      </c>
      <c r="B85" s="14" t="str">
        <f t="shared" si="16"/>
        <v>Canton of Obwalden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2" t="s">
        <v>3732</v>
      </c>
    </row>
    <row r="86" spans="1:8" ht="14.25" x14ac:dyDescent="0.2">
      <c r="A86" s="18">
        <f t="shared" si="17"/>
        <v>7</v>
      </c>
      <c r="B86" s="14" t="str">
        <f t="shared" si="16"/>
        <v>Canton of Nidwalden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2" t="s">
        <v>3733</v>
      </c>
    </row>
    <row r="87" spans="1:8" ht="14.25" x14ac:dyDescent="0.2">
      <c r="A87" s="18">
        <f t="shared" si="17"/>
        <v>8</v>
      </c>
      <c r="B87" s="14" t="str">
        <f t="shared" si="16"/>
        <v>Canton of Glarus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2" t="s">
        <v>3734</v>
      </c>
    </row>
    <row r="88" spans="1:8" ht="14.25" x14ac:dyDescent="0.2">
      <c r="A88" s="18">
        <f t="shared" si="17"/>
        <v>9</v>
      </c>
      <c r="B88" s="14" t="str">
        <f t="shared" si="16"/>
        <v>Canton of Zug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2" t="s">
        <v>3735</v>
      </c>
    </row>
    <row r="89" spans="1:8" ht="14.25" x14ac:dyDescent="0.2">
      <c r="A89" s="18">
        <f t="shared" si="17"/>
        <v>10</v>
      </c>
      <c r="B89" s="14" t="str">
        <f t="shared" si="16"/>
        <v>Canton of Fribourg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2" t="s">
        <v>156</v>
      </c>
    </row>
    <row r="90" spans="1:8" ht="14.25" x14ac:dyDescent="0.2">
      <c r="A90" s="18">
        <f t="shared" si="17"/>
        <v>11</v>
      </c>
      <c r="B90" s="14" t="str">
        <f t="shared" si="16"/>
        <v>Canton of Solothurn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2" t="s">
        <v>3736</v>
      </c>
    </row>
    <row r="91" spans="1:8" ht="14.25" x14ac:dyDescent="0.2">
      <c r="A91" s="18">
        <f t="shared" si="17"/>
        <v>12</v>
      </c>
      <c r="B91" s="14" t="str">
        <f t="shared" si="16"/>
        <v>Canton of Basel-Stadt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2" t="s">
        <v>3737</v>
      </c>
    </row>
    <row r="92" spans="1:8" ht="14.25" x14ac:dyDescent="0.2">
      <c r="A92" s="18">
        <f t="shared" si="17"/>
        <v>13</v>
      </c>
      <c r="B92" s="14" t="str">
        <f t="shared" si="16"/>
        <v>Canton of Basel-Landschaft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2" t="s">
        <v>3738</v>
      </c>
    </row>
    <row r="93" spans="1:8" ht="14.25" x14ac:dyDescent="0.2">
      <c r="A93" s="18">
        <f t="shared" si="17"/>
        <v>14</v>
      </c>
      <c r="B93" s="14" t="str">
        <f t="shared" si="16"/>
        <v>Canton of Schaffhausen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2" t="s">
        <v>3739</v>
      </c>
    </row>
    <row r="94" spans="1:8" ht="14.25" x14ac:dyDescent="0.2">
      <c r="A94" s="18">
        <f t="shared" si="17"/>
        <v>15</v>
      </c>
      <c r="B94" s="14" t="str">
        <f t="shared" si="16"/>
        <v>Canton of Appenzell Ausserrhoden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2" t="s">
        <v>3740</v>
      </c>
    </row>
    <row r="95" spans="1:8" ht="14.25" x14ac:dyDescent="0.2">
      <c r="A95" s="18">
        <f t="shared" si="17"/>
        <v>16</v>
      </c>
      <c r="B95" s="14" t="str">
        <f t="shared" si="16"/>
        <v>Canton of Appenzell Innerrhoden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2" t="s">
        <v>3741</v>
      </c>
    </row>
    <row r="96" spans="1:8" ht="14.25" x14ac:dyDescent="0.2">
      <c r="A96" s="18">
        <f t="shared" si="17"/>
        <v>17</v>
      </c>
      <c r="B96" s="14" t="str">
        <f t="shared" si="16"/>
        <v>Canton of Saint Gallen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2" t="s">
        <v>3742</v>
      </c>
    </row>
    <row r="97" spans="1:8" ht="14.25" x14ac:dyDescent="0.2">
      <c r="A97" s="18">
        <f t="shared" si="17"/>
        <v>18</v>
      </c>
      <c r="B97" s="14" t="str">
        <f t="shared" si="16"/>
        <v>Canton of Graubünden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2" t="s">
        <v>3743</v>
      </c>
    </row>
    <row r="98" spans="1:8" ht="14.25" x14ac:dyDescent="0.2">
      <c r="A98" s="18">
        <f t="shared" si="17"/>
        <v>19</v>
      </c>
      <c r="B98" s="14" t="str">
        <f t="shared" si="16"/>
        <v>Canton of Aargau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2" t="s">
        <v>3744</v>
      </c>
    </row>
    <row r="99" spans="1:8" ht="14.25" x14ac:dyDescent="0.2">
      <c r="A99" s="18">
        <f t="shared" si="17"/>
        <v>20</v>
      </c>
      <c r="B99" s="14" t="str">
        <f t="shared" si="16"/>
        <v>Canton of Thurgau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2" t="s">
        <v>3745</v>
      </c>
    </row>
    <row r="100" spans="1:8" ht="14.25" x14ac:dyDescent="0.2">
      <c r="A100" s="18">
        <f t="shared" si="17"/>
        <v>21</v>
      </c>
      <c r="B100" s="14" t="str">
        <f t="shared" si="16"/>
        <v>Canton of Ticino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2" t="s">
        <v>3746</v>
      </c>
    </row>
    <row r="101" spans="1:8" ht="14.25" x14ac:dyDescent="0.2">
      <c r="A101" s="18">
        <f t="shared" si="17"/>
        <v>22</v>
      </c>
      <c r="B101" s="14" t="str">
        <f t="shared" si="16"/>
        <v>Canton of Vaud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2" t="s">
        <v>3747</v>
      </c>
    </row>
    <row r="102" spans="1:8" ht="14.25" x14ac:dyDescent="0.2">
      <c r="A102" s="18">
        <f t="shared" si="17"/>
        <v>23</v>
      </c>
      <c r="B102" s="14" t="str">
        <f t="shared" si="16"/>
        <v>Canton of Valais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2" t="s">
        <v>3748</v>
      </c>
    </row>
    <row r="103" spans="1:8" ht="14.25" x14ac:dyDescent="0.2">
      <c r="A103" s="18">
        <f t="shared" si="17"/>
        <v>24</v>
      </c>
      <c r="B103" s="14" t="str">
        <f t="shared" si="16"/>
        <v>Canton of Neuchâtel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2" t="s">
        <v>3749</v>
      </c>
    </row>
    <row r="104" spans="1:8" ht="14.25" x14ac:dyDescent="0.2">
      <c r="A104" s="18">
        <f t="shared" si="17"/>
        <v>25</v>
      </c>
      <c r="B104" s="14" t="str">
        <f t="shared" si="16"/>
        <v>Canton of Geneva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2" t="s">
        <v>3750</v>
      </c>
    </row>
    <row r="105" spans="1:8" ht="14.25" x14ac:dyDescent="0.2">
      <c r="A105" s="18">
        <f t="shared" si="17"/>
        <v>26</v>
      </c>
      <c r="B105" s="14" t="str">
        <f t="shared" si="16"/>
        <v>Canton of Jura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2" t="s">
        <v>3751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4" t="s">
        <v>395</v>
      </c>
      <c r="B218" s="35"/>
      <c r="C218" s="18">
        <f>C62</f>
        <v>1</v>
      </c>
      <c r="F218" s="17">
        <v>1</v>
      </c>
      <c r="G218" s="2" t="str">
        <f>VLOOKUP(F218,$A$221:$M$247,13,FALSE)</f>
        <v>Lausanne (MS)</v>
      </c>
      <c r="H218" s="14">
        <f>VLOOKUP(G218,B111:G216,6,FALSE)</f>
        <v>84</v>
      </c>
    </row>
    <row r="219" spans="1:13" x14ac:dyDescent="0.2">
      <c r="A219" s="36"/>
      <c r="B219" s="36"/>
      <c r="C219" s="36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84</v>
      </c>
      <c r="L221" s="37">
        <f>IF(K221&gt;0,K221,"#NV")</f>
        <v>84</v>
      </c>
      <c r="M221" s="14" t="str">
        <f>IF(ISNUMBER(L221),VLOOKUP(L221,A111:B216,2,FALSE),"")</f>
        <v>Lausanne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85</v>
      </c>
      <c r="L222" s="37">
        <f t="shared" ref="L222:L243" si="20">IF(K222&gt;0,K222,"#NV")</f>
        <v>85</v>
      </c>
      <c r="M222" s="14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86</v>
      </c>
      <c r="L223" s="37">
        <f t="shared" si="20"/>
        <v>86</v>
      </c>
      <c r="M223" s="14" t="str">
        <f t="shared" si="21"/>
        <v>Nyon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87</v>
      </c>
      <c r="L224" s="37">
        <f t="shared" si="20"/>
        <v>87</v>
      </c>
      <c r="M224" s="14" t="str">
        <f t="shared" si="21"/>
        <v>Vevey/Lavaux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88</v>
      </c>
      <c r="L225" s="37">
        <f t="shared" si="20"/>
        <v>88</v>
      </c>
      <c r="M225" s="14" t="str">
        <f t="shared" si="21"/>
        <v>Aigle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90</v>
      </c>
      <c r="L226" s="37">
        <f t="shared" si="20"/>
        <v>90</v>
      </c>
      <c r="M226" s="14" t="str">
        <f t="shared" si="21"/>
        <v>Gros-de-Vaud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91</v>
      </c>
      <c r="L227" s="37">
        <f t="shared" si="20"/>
        <v>91</v>
      </c>
      <c r="M227" s="14" t="str">
        <f t="shared" si="21"/>
        <v>Yverdon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93</v>
      </c>
      <c r="L228" s="37">
        <f t="shared" si="20"/>
        <v>93</v>
      </c>
      <c r="M228" s="14" t="str">
        <f t="shared" si="21"/>
        <v>La Broye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105</v>
      </c>
      <c r="L229" s="37">
        <f t="shared" si="20"/>
        <v>105</v>
      </c>
      <c r="M229" s="14" t="str">
        <f t="shared" si="21"/>
        <v>Genève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0</v>
      </c>
      <c r="L230" s="37" t="str">
        <f t="shared" si="20"/>
        <v>#NV</v>
      </c>
      <c r="M230" s="14" t="str">
        <f t="shared" si="21"/>
        <v/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0</v>
      </c>
      <c r="L231" s="37" t="str">
        <f t="shared" si="20"/>
        <v>#NV</v>
      </c>
      <c r="M231" s="14" t="str">
        <f t="shared" si="21"/>
        <v/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0</v>
      </c>
      <c r="L232" s="37" t="str">
        <f t="shared" si="20"/>
        <v>#NV</v>
      </c>
      <c r="M232" s="14" t="str">
        <f t="shared" si="21"/>
        <v/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0</v>
      </c>
      <c r="L233" s="37" t="str">
        <f t="shared" si="20"/>
        <v>#NV</v>
      </c>
      <c r="M233" s="14" t="str">
        <f t="shared" si="21"/>
        <v/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0</v>
      </c>
      <c r="L234" s="37" t="str">
        <f t="shared" si="20"/>
        <v>#NV</v>
      </c>
      <c r="M234" s="14" t="str">
        <f t="shared" si="21"/>
        <v/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0</v>
      </c>
      <c r="L235" s="37" t="str">
        <f t="shared" si="20"/>
        <v>#NV</v>
      </c>
      <c r="M235" s="14" t="str">
        <f t="shared" si="21"/>
        <v/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0</v>
      </c>
      <c r="L236" s="37" t="str">
        <f t="shared" si="20"/>
        <v>#NV</v>
      </c>
      <c r="M236" s="14" t="str">
        <f t="shared" si="21"/>
        <v/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0</v>
      </c>
      <c r="L237" s="37" t="str">
        <f t="shared" si="20"/>
        <v>#NV</v>
      </c>
      <c r="M237" s="14" t="str">
        <f t="shared" si="21"/>
        <v/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0</v>
      </c>
      <c r="L238" s="37" t="str">
        <f t="shared" si="20"/>
        <v>#NV</v>
      </c>
      <c r="M238" s="14" t="str">
        <f t="shared" si="21"/>
        <v/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0</v>
      </c>
      <c r="L239" s="37" t="str">
        <f t="shared" si="20"/>
        <v>#NV</v>
      </c>
      <c r="M239" s="14" t="str">
        <f t="shared" si="21"/>
        <v/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0</v>
      </c>
      <c r="L240" s="37" t="str">
        <f t="shared" si="20"/>
        <v>#NV</v>
      </c>
      <c r="M240" s="14" t="str">
        <f t="shared" si="21"/>
        <v/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0</v>
      </c>
      <c r="L241" s="37" t="str">
        <f t="shared" si="20"/>
        <v>#NV</v>
      </c>
      <c r="M241" s="14" t="str">
        <f t="shared" si="21"/>
        <v/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0</v>
      </c>
      <c r="L242" s="37" t="str">
        <f t="shared" si="20"/>
        <v>#NV</v>
      </c>
      <c r="M242" s="14" t="str">
        <f t="shared" si="21"/>
        <v/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0</v>
      </c>
      <c r="L243" s="37" t="str">
        <f t="shared" si="20"/>
        <v>#NV</v>
      </c>
      <c r="M243" s="14" t="str">
        <f t="shared" si="21"/>
        <v/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7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8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Yes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No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40" customFormat="1" x14ac:dyDescent="0.2">
      <c r="A256" s="39"/>
      <c r="B256" s="39"/>
      <c r="C256" s="39"/>
      <c r="D256" s="39"/>
      <c r="E256" s="39"/>
      <c r="F256" s="39"/>
    </row>
    <row r="257" spans="1:6" s="40" customFormat="1" x14ac:dyDescent="0.2">
      <c r="A257" s="39"/>
      <c r="B257" s="39"/>
      <c r="C257" s="39"/>
      <c r="D257" s="41" t="s">
        <v>3518</v>
      </c>
      <c r="E257" s="41" t="s">
        <v>3519</v>
      </c>
      <c r="F257" s="39"/>
    </row>
    <row r="258" spans="1:6" s="40" customFormat="1" x14ac:dyDescent="0.2">
      <c r="A258" s="2" t="s">
        <v>335</v>
      </c>
      <c r="B258" s="2"/>
      <c r="C258" s="38">
        <v>1</v>
      </c>
      <c r="D258" s="38">
        <v>1</v>
      </c>
      <c r="E258" s="38">
        <v>1</v>
      </c>
      <c r="F258" s="2"/>
    </row>
    <row r="259" spans="1:6" s="40" customFormat="1" x14ac:dyDescent="0.2">
      <c r="A259" s="2"/>
      <c r="B259" s="2"/>
      <c r="C259" s="2"/>
      <c r="D259" s="2"/>
      <c r="E259" s="2"/>
      <c r="F259" s="2"/>
    </row>
    <row r="260" spans="1:6" s="40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40" customFormat="1" x14ac:dyDescent="0.2">
      <c r="A261" s="18">
        <v>1</v>
      </c>
      <c r="B261" s="14" t="str">
        <f>IF(C$28=1,C261,IF(C$28=2,D261,IF(C$28=3,E261,IF(C$28=4,F261,C261))))</f>
        <v>Yes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40" customFormat="1" x14ac:dyDescent="0.2">
      <c r="A262" s="18">
        <v>2</v>
      </c>
      <c r="B262" s="14" t="str">
        <f>IF(C$28=1,C262,IF(C$28=2,D262,IF(C$28=3,E262,IF(C$28=4,F262,C262))))</f>
        <v>No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40" customFormat="1" x14ac:dyDescent="0.2">
      <c r="A263" s="39"/>
      <c r="B263" s="39"/>
      <c r="C263" s="39"/>
      <c r="D263" s="39"/>
      <c r="E263" s="39"/>
      <c r="F263" s="39"/>
    </row>
    <row r="264" spans="1:6" s="40" customFormat="1" x14ac:dyDescent="0.2">
      <c r="A264" s="39"/>
      <c r="B264" s="39"/>
      <c r="C264" s="39"/>
      <c r="D264" s="41" t="s">
        <v>3518</v>
      </c>
      <c r="E264" s="41" t="s">
        <v>3519</v>
      </c>
      <c r="F264" s="39"/>
    </row>
    <row r="265" spans="1:6" s="40" customFormat="1" x14ac:dyDescent="0.2">
      <c r="A265" s="2" t="s">
        <v>402</v>
      </c>
      <c r="B265" s="2"/>
      <c r="C265" s="38">
        <v>1</v>
      </c>
      <c r="D265" s="38">
        <v>1</v>
      </c>
      <c r="E265" s="38">
        <v>1</v>
      </c>
      <c r="F265" s="2"/>
    </row>
    <row r="266" spans="1:6" s="40" customFormat="1" x14ac:dyDescent="0.2">
      <c r="A266" s="2"/>
      <c r="B266" s="2"/>
      <c r="C266" s="2"/>
      <c r="D266" s="2"/>
      <c r="E266" s="2"/>
      <c r="F266" s="2"/>
    </row>
    <row r="267" spans="1:6" s="40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40" customFormat="1" x14ac:dyDescent="0.2">
      <c r="A268" s="18">
        <v>1</v>
      </c>
      <c r="B268" s="14" t="str">
        <f>IF(C$28=1,C268,IF(C$28=2,D268,IF(C$28=3,E268,IF(C$28=4,F268,C268))))</f>
        <v>Yes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40" customFormat="1" x14ac:dyDescent="0.2">
      <c r="A269" s="18">
        <v>2</v>
      </c>
      <c r="B269" s="14" t="str">
        <f>IF(C$28=1,C269,IF(C$28=2,D269,IF(C$28=3,E269,IF(C$28=4,F269,C269))))</f>
        <v>No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40" customFormat="1" x14ac:dyDescent="0.2">
      <c r="A270" s="39"/>
      <c r="B270" s="39"/>
      <c r="C270" s="39"/>
      <c r="D270" s="39"/>
      <c r="E270" s="39"/>
      <c r="F270" s="39"/>
    </row>
    <row r="271" spans="1:6" s="40" customFormat="1" x14ac:dyDescent="0.2">
      <c r="A271" s="39"/>
      <c r="B271" s="39"/>
      <c r="C271" s="39"/>
      <c r="D271" s="41" t="s">
        <v>3518</v>
      </c>
      <c r="E271" s="41" t="s">
        <v>3519</v>
      </c>
      <c r="F271" s="39"/>
    </row>
    <row r="272" spans="1:6" s="40" customFormat="1" x14ac:dyDescent="0.2">
      <c r="A272" s="2" t="s">
        <v>403</v>
      </c>
      <c r="B272" s="2"/>
      <c r="C272" s="38">
        <v>1</v>
      </c>
      <c r="D272" s="38">
        <v>2</v>
      </c>
      <c r="E272" s="38">
        <v>2</v>
      </c>
      <c r="F272" s="2"/>
    </row>
    <row r="273" spans="1:7" s="40" customFormat="1" x14ac:dyDescent="0.2">
      <c r="A273" s="2"/>
      <c r="B273" s="2"/>
      <c r="C273" s="2"/>
      <c r="D273" s="2"/>
      <c r="E273" s="2"/>
      <c r="F273" s="2"/>
    </row>
    <row r="274" spans="1:7" s="40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40" customFormat="1" x14ac:dyDescent="0.2">
      <c r="A275" s="18">
        <v>1</v>
      </c>
      <c r="B275" s="14" t="str">
        <f>IF(C$28=1,C275,IF(C$28=2,D275,IF(C$28=3,E275,IF(C$28=4,F275,C275))))</f>
        <v>Yes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40" customFormat="1" x14ac:dyDescent="0.2">
      <c r="A276" s="18">
        <v>2</v>
      </c>
      <c r="B276" s="14" t="str">
        <f>IF(C$28=1,C276,IF(C$28=2,D276,IF(C$28=3,E276,IF(C$28=4,F276,C276))))</f>
        <v>No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40" customFormat="1" x14ac:dyDescent="0.2">
      <c r="A277" s="39"/>
      <c r="B277" s="39"/>
      <c r="C277" s="39"/>
      <c r="D277" s="39"/>
      <c r="E277" s="39"/>
      <c r="F277" s="39"/>
    </row>
    <row r="278" spans="1:7" s="40" customFormat="1" x14ac:dyDescent="0.2">
      <c r="A278" s="39"/>
      <c r="B278" s="39"/>
      <c r="C278" s="39"/>
      <c r="D278" s="41" t="s">
        <v>3518</v>
      </c>
      <c r="E278" s="41" t="s">
        <v>3519</v>
      </c>
      <c r="F278" s="39"/>
    </row>
    <row r="279" spans="1:7" s="40" customFormat="1" x14ac:dyDescent="0.2">
      <c r="A279" s="2" t="s">
        <v>2031</v>
      </c>
      <c r="B279" s="2"/>
      <c r="C279" s="38">
        <v>1</v>
      </c>
      <c r="D279" s="38">
        <v>2</v>
      </c>
      <c r="E279" s="38">
        <v>1</v>
      </c>
      <c r="F279" s="2"/>
    </row>
    <row r="280" spans="1:7" s="40" customFormat="1" x14ac:dyDescent="0.2">
      <c r="A280" s="2"/>
      <c r="B280" s="2"/>
      <c r="C280" s="2"/>
      <c r="D280" s="2"/>
      <c r="E280" s="2"/>
      <c r="F280" s="2"/>
    </row>
    <row r="281" spans="1:7" s="40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40" customFormat="1" x14ac:dyDescent="0.2">
      <c r="A282" s="18">
        <v>1</v>
      </c>
      <c r="B282" s="14" t="str">
        <f>IF(C$28=1,C282,IF(C$28=2,D282,IF(C$28=3,E282,IF(C$28=4,F282,C282))))</f>
        <v>Yes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40" customFormat="1" x14ac:dyDescent="0.2">
      <c r="A283" s="18">
        <v>2</v>
      </c>
      <c r="B283" s="14" t="str">
        <f>IF(C$28=1,C283,IF(C$28=2,D283,IF(C$28=3,E283,IF(C$28=4,F283,C283))))</f>
        <v>No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8">
        <v>5</v>
      </c>
      <c r="D286" s="18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>
        <f t="shared" ref="B289:B294" si="23">IF(C$28=1,C289,IF(C$28=2,D289,IF(C$28=3,E289,IF(C$28=4,F289,C289))))</f>
        <v>0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>
        <f t="shared" si="23"/>
        <v>0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>
        <f t="shared" si="23"/>
        <v>0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>
        <f t="shared" si="23"/>
        <v>0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>
        <f t="shared" si="23"/>
        <v>0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>
        <f t="shared" si="23"/>
        <v>0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8">
        <f>C286</f>
        <v>5</v>
      </c>
      <c r="D297" s="18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>
        <f t="shared" ref="B300:B305" si="24">IF(C$28=1,C300,IF(C$28=2,D300,IF(C$28=3,E300,IF(C$28=4,F300,C300))))</f>
        <v>0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>
        <f t="shared" si="24"/>
        <v>0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>
        <f t="shared" si="24"/>
        <v>0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>
        <f t="shared" si="24"/>
        <v>0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>
        <f t="shared" si="24"/>
        <v>0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>
        <f t="shared" si="24"/>
        <v>0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3689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3670</v>
      </c>
      <c r="I311" s="18" t="s">
        <v>3670</v>
      </c>
      <c r="J311" s="18" t="s">
        <v>3670</v>
      </c>
      <c r="K311" s="18" t="s">
        <v>3670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3671</v>
      </c>
      <c r="I312" s="18" t="s">
        <v>3671</v>
      </c>
      <c r="J312" s="18" t="s">
        <v>3671</v>
      </c>
      <c r="K312" s="18" t="s">
        <v>3671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3672</v>
      </c>
      <c r="I313" s="18" t="s">
        <v>3672</v>
      </c>
      <c r="J313" s="18" t="s">
        <v>3672</v>
      </c>
      <c r="K313" s="18" t="s">
        <v>3672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3673</v>
      </c>
      <c r="I314" s="18" t="s">
        <v>3673</v>
      </c>
      <c r="J314" s="18" t="s">
        <v>3673</v>
      </c>
      <c r="K314" s="18" t="s">
        <v>3673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3674</v>
      </c>
      <c r="I315" s="18" t="s">
        <v>3674</v>
      </c>
      <c r="J315" s="18" t="s">
        <v>3674</v>
      </c>
      <c r="K315" s="18" t="s">
        <v>3674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3675</v>
      </c>
      <c r="I316" s="18" t="s">
        <v>3675</v>
      </c>
      <c r="J316" s="18" t="s">
        <v>3675</v>
      </c>
      <c r="K316" s="18" t="s">
        <v>3675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3676</v>
      </c>
      <c r="I317" s="18" t="s">
        <v>3676</v>
      </c>
      <c r="J317" s="18" t="s">
        <v>3676</v>
      </c>
      <c r="K317" s="18" t="s">
        <v>3676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3677</v>
      </c>
      <c r="I318" s="18" t="s">
        <v>3677</v>
      </c>
      <c r="J318" s="18" t="s">
        <v>3677</v>
      </c>
      <c r="K318" s="18" t="s">
        <v>3677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3678</v>
      </c>
      <c r="I319" s="18" t="s">
        <v>3678</v>
      </c>
      <c r="J319" s="18" t="s">
        <v>3678</v>
      </c>
      <c r="K319" s="18" t="s">
        <v>3678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3679</v>
      </c>
      <c r="I320" s="18" t="s">
        <v>3679</v>
      </c>
      <c r="J320" s="18" t="s">
        <v>3679</v>
      </c>
      <c r="K320" s="18" t="s">
        <v>3679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3680</v>
      </c>
      <c r="I321" s="18" t="s">
        <v>3680</v>
      </c>
      <c r="J321" s="18" t="s">
        <v>3680</v>
      </c>
      <c r="K321" s="18" t="s">
        <v>3680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3681</v>
      </c>
      <c r="I322" s="18" t="s">
        <v>3681</v>
      </c>
      <c r="J322" s="18" t="s">
        <v>3681</v>
      </c>
      <c r="K322" s="18" t="s">
        <v>3681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3682</v>
      </c>
      <c r="I324" s="18" t="s">
        <v>3682</v>
      </c>
      <c r="J324" s="18" t="s">
        <v>3682</v>
      </c>
      <c r="K324" s="18" t="s">
        <v>3682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3683</v>
      </c>
      <c r="I325" s="18" t="s">
        <v>3683</v>
      </c>
      <c r="J325" s="18" t="s">
        <v>3683</v>
      </c>
      <c r="K325" s="18" t="s">
        <v>3683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3684</v>
      </c>
      <c r="I326" s="18" t="s">
        <v>3684</v>
      </c>
      <c r="J326" s="18" t="s">
        <v>3684</v>
      </c>
      <c r="K326" s="18" t="s">
        <v>3684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3685</v>
      </c>
      <c r="I327" s="18" t="s">
        <v>3685</v>
      </c>
      <c r="J327" s="18" t="s">
        <v>3685</v>
      </c>
      <c r="K327" s="18" t="s">
        <v>3685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3686</v>
      </c>
      <c r="I328" s="18" t="s">
        <v>3686</v>
      </c>
      <c r="J328" s="18" t="s">
        <v>3686</v>
      </c>
      <c r="K328" s="18" t="s">
        <v>3686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3687</v>
      </c>
      <c r="I329" s="18" t="s">
        <v>3687</v>
      </c>
      <c r="J329" s="18" t="s">
        <v>3687</v>
      </c>
      <c r="K329" s="18" t="s">
        <v>3687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3688</v>
      </c>
      <c r="I330" s="18" t="s">
        <v>3688</v>
      </c>
      <c r="J330" s="18" t="s">
        <v>3688</v>
      </c>
      <c r="K330" s="18" t="s">
        <v>3688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3690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2" t="s">
        <v>335</v>
      </c>
      <c r="B1799" s="38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2" t="s">
        <v>394</v>
      </c>
      <c r="B1803" s="38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2" t="s">
        <v>2031</v>
      </c>
      <c r="B1807" s="38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57"/>
  <sheetViews>
    <sheetView workbookViewId="0">
      <selection activeCell="M78" sqref="M78"/>
    </sheetView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24" ht="5.0999999999999996" customHeight="1" x14ac:dyDescent="0.2"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</row>
    <row r="3" spans="1:24" ht="30" customHeight="1" x14ac:dyDescent="0.4">
      <c r="B3" s="12"/>
      <c r="C3" s="10"/>
      <c r="D3" s="10"/>
      <c r="E3" s="11"/>
      <c r="F3" s="104" t="str">
        <f>te!A12</f>
        <v>Market indices for investment properties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4" t="str">
        <f>te!A68&amp;", "&amp;hi!$G$5</f>
        <v>Switzerland, 2nd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6"/>
      <c r="F6" s="126"/>
      <c r="G6" s="10"/>
      <c r="H6" s="10"/>
      <c r="I6" s="10"/>
      <c r="J6" s="10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6"/>
      <c r="F7" s="126" t="str">
        <f>te!A58</f>
        <v>Index:</v>
      </c>
      <c r="G7" s="126"/>
      <c r="H7" s="126"/>
      <c r="I7" s="126"/>
      <c r="J7" s="126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</row>
    <row r="9" spans="1:24" ht="15" x14ac:dyDescent="0.2"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</row>
    <row r="10" spans="1:24" ht="6" customHeight="1" x14ac:dyDescent="0.2"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</row>
    <row r="11" spans="1:24" ht="22.5" customHeight="1" x14ac:dyDescent="0.2">
      <c r="B11" s="12"/>
      <c r="C11" s="242" t="str">
        <f>te!A67</f>
        <v>Index series Switzerland (1st quarter 2010 = 100, quarterly series)</v>
      </c>
      <c r="D11" s="242"/>
      <c r="E11" s="242"/>
      <c r="F11" s="242"/>
      <c r="G11" s="242"/>
      <c r="H11" s="242"/>
      <c r="I11" s="242"/>
      <c r="J11" s="242"/>
      <c r="K11" s="242"/>
      <c r="L11" s="83"/>
      <c r="M11" s="242" t="str">
        <f>te!A65</f>
        <v>Total return Switzerland</v>
      </c>
      <c r="N11" s="242"/>
      <c r="O11" s="242"/>
      <c r="P11" s="242"/>
      <c r="Q11" s="242"/>
      <c r="R11" s="242"/>
      <c r="S11" s="242"/>
      <c r="T11" s="242"/>
      <c r="U11" s="242"/>
      <c r="V11" s="11"/>
    </row>
    <row r="12" spans="1:24" ht="8.1" customHeight="1" x14ac:dyDescent="0.2">
      <c r="B12" s="12"/>
      <c r="C12" s="101"/>
      <c r="D12" s="101"/>
      <c r="E12" s="101"/>
      <c r="F12" s="101"/>
      <c r="G12" s="101"/>
      <c r="H12" s="101"/>
      <c r="I12" s="101"/>
      <c r="J12" s="101"/>
      <c r="K12" s="101"/>
      <c r="L12" s="83"/>
      <c r="M12" s="101"/>
      <c r="N12" s="101"/>
      <c r="O12" s="101"/>
      <c r="P12" s="101"/>
      <c r="Q12" s="101"/>
      <c r="R12" s="101"/>
      <c r="S12" s="101"/>
      <c r="T12" s="101"/>
      <c r="U12" s="101"/>
      <c r="V12" s="11"/>
    </row>
    <row r="13" spans="1:24" ht="17.100000000000001" customHeight="1" x14ac:dyDescent="0.2">
      <c r="B13" s="12"/>
      <c r="C13" s="243" t="str">
        <f>C55</f>
        <v xml:space="preserve"> Mixed-used properties</v>
      </c>
      <c r="D13" s="243"/>
      <c r="E13" s="243"/>
      <c r="F13" s="243"/>
      <c r="G13" s="243"/>
      <c r="H13" s="243"/>
      <c r="I13" s="243"/>
      <c r="J13" s="243"/>
      <c r="K13" s="243"/>
      <c r="L13" s="83"/>
      <c r="M13" s="243" t="str">
        <f>K55</f>
        <v xml:space="preserve"> Mixed-used properties</v>
      </c>
      <c r="N13" s="243"/>
      <c r="O13" s="243"/>
      <c r="P13" s="243"/>
      <c r="Q13" s="243"/>
      <c r="R13" s="243"/>
      <c r="S13" s="243"/>
      <c r="T13" s="243"/>
      <c r="U13" s="243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4" t="str">
        <f>te!$A$11</f>
        <v>Source: Market indices for investment properties Fahrländer Partner.</v>
      </c>
      <c r="D33" s="244"/>
      <c r="E33" s="244"/>
      <c r="F33" s="244"/>
      <c r="G33" s="244"/>
      <c r="H33" s="244"/>
      <c r="I33" s="10"/>
      <c r="J33" s="10"/>
      <c r="K33" s="10"/>
      <c r="L33" s="11"/>
      <c r="M33" s="216" t="str">
        <f>M41</f>
        <v>* The values for the current year are provisional and refer to the quarters available so far. Data status: 30 June 2020.</v>
      </c>
      <c r="N33" s="216"/>
      <c r="O33" s="216"/>
      <c r="P33" s="216"/>
      <c r="Q33" s="216"/>
      <c r="R33" s="216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9" t="str">
        <f>M42</f>
        <v>Source: Market indices for investment properties Fahrländer Partner.</v>
      </c>
      <c r="N34" s="239"/>
      <c r="O34" s="239"/>
      <c r="P34" s="239"/>
      <c r="Q34" s="239"/>
      <c r="R34" s="239"/>
      <c r="S34" s="239"/>
      <c r="T34" s="239"/>
      <c r="U34" s="239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39"/>
      <c r="N35" s="239"/>
      <c r="O35" s="239"/>
      <c r="P35" s="239"/>
      <c r="Q35" s="239"/>
      <c r="R35" s="239"/>
      <c r="S35" s="239"/>
      <c r="T35" s="239"/>
      <c r="U35" s="239"/>
      <c r="V35" s="11"/>
    </row>
    <row r="36" spans="1:104" ht="15" customHeight="1" x14ac:dyDescent="0.2">
      <c r="B36" s="80"/>
      <c r="C36" s="11" t="str">
        <f>te!A56</f>
        <v>Rates of change</v>
      </c>
      <c r="D36" s="103"/>
      <c r="E36" s="188"/>
      <c r="F36" s="188"/>
      <c r="G36" s="188"/>
      <c r="H36" s="188"/>
      <c r="I36" s="188"/>
      <c r="J36" s="105"/>
      <c r="K36" s="105"/>
      <c r="L36" s="23"/>
      <c r="M36" s="11" t="str">
        <f>te!A78</f>
        <v>Returns</v>
      </c>
      <c r="N36" s="10"/>
      <c r="O36" s="219"/>
      <c r="P36" s="219"/>
      <c r="Q36" s="219"/>
      <c r="R36" s="219"/>
      <c r="S36" s="219"/>
      <c r="T36" s="93"/>
      <c r="U36" s="93"/>
    </row>
    <row r="37" spans="1:104" ht="8.1" customHeight="1" x14ac:dyDescent="0.2"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220"/>
      <c r="Q37" s="220"/>
      <c r="R37" s="220"/>
      <c r="S37" s="220"/>
      <c r="T37" s="220"/>
      <c r="U37" s="220"/>
      <c r="V37" s="221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</row>
    <row r="38" spans="1:104" ht="15" customHeight="1" x14ac:dyDescent="0.2">
      <c r="B38" s="80"/>
      <c r="C38" s="108"/>
      <c r="D38" s="109"/>
      <c r="E38" s="110" t="str">
        <f>D57</f>
        <v>Net income</v>
      </c>
      <c r="F38" s="110"/>
      <c r="G38" s="110" t="str">
        <f t="shared" ref="G38" si="0">F57</f>
        <v>Market value</v>
      </c>
      <c r="H38" s="110"/>
      <c r="I38" s="110"/>
      <c r="J38" s="105"/>
      <c r="K38" s="105"/>
      <c r="L38" s="23"/>
      <c r="M38" s="23"/>
      <c r="N38" s="10"/>
      <c r="O38" s="123"/>
      <c r="P38" s="93"/>
      <c r="Q38" s="123" t="str">
        <f>P57</f>
        <v>Cash flow return</v>
      </c>
      <c r="R38" s="93"/>
      <c r="S38" s="123" t="str">
        <f>R57</f>
        <v>Change in value return</v>
      </c>
      <c r="T38" s="93"/>
      <c r="U38" s="123" t="str">
        <f>T57</f>
        <v>Total return</v>
      </c>
    </row>
    <row r="39" spans="1:104" ht="15" customHeight="1" x14ac:dyDescent="0.2">
      <c r="B39" s="80"/>
      <c r="C39" s="235" t="str">
        <f>C101</f>
        <v>2020:1 - 2020:2</v>
      </c>
      <c r="D39" s="235"/>
      <c r="E39" s="111">
        <f>E101</f>
        <v>-6.6229613624606554E-3</v>
      </c>
      <c r="F39" s="112"/>
      <c r="G39" s="111">
        <f>G101</f>
        <v>-1.7385191500089547E-2</v>
      </c>
      <c r="H39" s="112"/>
      <c r="I39" s="111"/>
      <c r="J39" s="111"/>
      <c r="K39" s="111"/>
      <c r="L39" s="23"/>
      <c r="M39" s="190">
        <f>K77</f>
        <v>2019</v>
      </c>
      <c r="N39" s="112"/>
      <c r="O39" s="111"/>
      <c r="P39" s="112"/>
      <c r="Q39" s="111">
        <f>Q77</f>
        <v>3.4927868177015077E-2</v>
      </c>
      <c r="R39" s="111"/>
      <c r="S39" s="111">
        <f>S77</f>
        <v>8.4506944350469307E-2</v>
      </c>
      <c r="T39" s="111"/>
      <c r="U39" s="111">
        <f>U77</f>
        <v>0.11943481252748439</v>
      </c>
    </row>
    <row r="40" spans="1:104" ht="15" customHeight="1" x14ac:dyDescent="0.2">
      <c r="B40" s="80"/>
      <c r="C40" s="235" t="str">
        <f>C102</f>
        <v>2019:2 - 2020:2</v>
      </c>
      <c r="D40" s="235"/>
      <c r="E40" s="111">
        <f>E102</f>
        <v>9.586763179210811E-3</v>
      </c>
      <c r="F40" s="112"/>
      <c r="G40" s="111">
        <f>G102</f>
        <v>1.1088992045759305E-2</v>
      </c>
      <c r="H40" s="112"/>
      <c r="I40" s="111"/>
      <c r="J40" s="111"/>
      <c r="K40" s="111"/>
      <c r="L40" s="23"/>
      <c r="M40" s="190" t="str">
        <f>K78</f>
        <v>2020*</v>
      </c>
      <c r="N40" s="112"/>
      <c r="O40" s="111"/>
      <c r="P40" s="112"/>
      <c r="Q40" s="111">
        <f>Q78</f>
        <v>3.2292926843779587E-2</v>
      </c>
      <c r="R40" s="111"/>
      <c r="S40" s="111">
        <f>S78</f>
        <v>1.2718163536345851E-2</v>
      </c>
      <c r="T40" s="111"/>
      <c r="U40" s="111">
        <f>U78</f>
        <v>4.5011090380125435E-2</v>
      </c>
      <c r="V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</row>
    <row r="41" spans="1:104" ht="15" customHeight="1" x14ac:dyDescent="0.2">
      <c r="B41" s="80"/>
      <c r="C41" s="182" t="str">
        <f>te!$A$11</f>
        <v>Source: Market indices for investment properties Fahrländer Partner.</v>
      </c>
      <c r="D41" s="202"/>
      <c r="E41" s="202"/>
      <c r="F41" s="202"/>
      <c r="G41" s="202"/>
      <c r="H41" s="202"/>
      <c r="I41" s="202"/>
      <c r="J41" s="202"/>
      <c r="K41" s="202"/>
      <c r="L41" s="23"/>
      <c r="M41" s="182" t="str">
        <f>IF(hi!$G$6=4,te!A11,te!A79)</f>
        <v>* The values for the current year are provisional and refer to the quarters available so far. Data status: 30 June 2020.</v>
      </c>
      <c r="N41" s="182"/>
      <c r="O41" s="182"/>
      <c r="P41" s="182"/>
      <c r="Q41" s="182"/>
      <c r="R41" s="182"/>
      <c r="S41" s="182"/>
      <c r="T41" s="182"/>
      <c r="U41" s="182"/>
    </row>
    <row r="42" spans="1:104" ht="4.5" customHeight="1" x14ac:dyDescent="0.2"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9" t="str">
        <f>IF(hi!$G$6=4,"",te!A11)</f>
        <v>Source: Market indices for investment properties Fahrländer Partner.</v>
      </c>
      <c r="N42" s="239"/>
      <c r="O42" s="239"/>
      <c r="P42" s="239"/>
      <c r="Q42" s="239"/>
      <c r="R42" s="239"/>
      <c r="S42" s="239"/>
      <c r="T42" s="239"/>
      <c r="U42" s="239"/>
    </row>
    <row r="43" spans="1:104" ht="9.9499999999999993" customHeight="1" x14ac:dyDescent="0.2">
      <c r="C43" s="202"/>
      <c r="D43" s="182"/>
      <c r="E43" s="182"/>
      <c r="F43" s="182"/>
      <c r="G43" s="182"/>
      <c r="H43" s="182"/>
      <c r="I43" s="182"/>
      <c r="J43" s="182"/>
      <c r="K43" s="182"/>
      <c r="L43" s="202"/>
      <c r="M43" s="239"/>
      <c r="N43" s="239"/>
      <c r="O43" s="239"/>
      <c r="P43" s="239"/>
      <c r="Q43" s="239"/>
      <c r="R43" s="239"/>
      <c r="S43" s="239"/>
      <c r="T43" s="239"/>
      <c r="U43" s="239"/>
      <c r="V43" s="73"/>
    </row>
    <row r="44" spans="1:104" ht="46.5" customHeight="1" x14ac:dyDescent="0.2">
      <c r="B44" s="78"/>
      <c r="C44" s="240"/>
      <c r="D44" s="240"/>
      <c r="E44" s="240"/>
      <c r="F44" s="240"/>
      <c r="G44" s="240"/>
      <c r="H44" s="240"/>
      <c r="I44" s="240"/>
      <c r="J44" s="240"/>
      <c r="K44" s="240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4" ht="9.9499999999999993" customHeight="1" x14ac:dyDescent="0.2">
      <c r="B46" s="78"/>
      <c r="C46" s="224" t="s">
        <v>10</v>
      </c>
      <c r="D46" s="224"/>
      <c r="E46" s="224"/>
      <c r="F46" s="224" t="str">
        <f>te!A12</f>
        <v>Market indices for investment properties</v>
      </c>
      <c r="G46" s="224"/>
      <c r="H46" s="224"/>
      <c r="I46" s="137"/>
      <c r="J46" s="137"/>
      <c r="K46" s="137"/>
      <c r="L46" s="78"/>
      <c r="M46" s="78"/>
      <c r="N46" s="78"/>
      <c r="O46" s="78"/>
      <c r="P46" s="78"/>
      <c r="Q46" s="78"/>
      <c r="R46" s="78"/>
      <c r="S46" s="78"/>
      <c r="T46" s="241" t="str">
        <f>hi!$G$5</f>
        <v>2nd quarter 2020</v>
      </c>
      <c r="U46" s="241"/>
      <c r="V46" s="143"/>
    </row>
    <row r="47" spans="1:104" ht="9.9499999999999993" customHeight="1" x14ac:dyDescent="0.2">
      <c r="B47" s="78"/>
      <c r="C47" s="224" t="s">
        <v>0</v>
      </c>
      <c r="D47" s="224"/>
      <c r="E47" s="224"/>
      <c r="F47" s="137"/>
      <c r="G47" s="137"/>
      <c r="H47" s="137"/>
      <c r="I47" s="137"/>
      <c r="J47" s="137"/>
      <c r="K47" s="13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</row>
    <row r="48" spans="1:104" ht="8.1" customHeight="1" x14ac:dyDescent="0.2">
      <c r="B48" s="78"/>
      <c r="C48" s="137"/>
      <c r="D48" s="137"/>
      <c r="E48" s="137"/>
      <c r="F48" s="137"/>
      <c r="G48" s="137"/>
      <c r="H48" s="137"/>
      <c r="I48" s="137"/>
      <c r="J48" s="137"/>
      <c r="K48" s="13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7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9"/>
      <c r="E51" s="90"/>
      <c r="F51" s="89"/>
      <c r="G51" s="90"/>
      <c r="H51" s="89"/>
      <c r="I51" s="90"/>
      <c r="J51" s="91"/>
      <c r="K51" s="91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8"/>
      <c r="C52" s="90"/>
      <c r="D52" s="81"/>
      <c r="E52" s="168" t="str">
        <f>VLOOKUP(hi!$C$33,hi!$A$34:$O$38,hi!$L$39,FALSE)</f>
        <v>Net income</v>
      </c>
      <c r="F52" s="169"/>
      <c r="G52" s="168" t="str">
        <f>VLOOKUP(hi!$C$33,hi!$A$34:$O$38,hi!$M$39,FALSE)</f>
        <v>Market value</v>
      </c>
      <c r="H52" s="169"/>
      <c r="I52" s="168" t="str">
        <f>VLOOKUP(hi!$C$33,hi!$A$34:$O$38,13,FALSE)</f>
        <v>Market value</v>
      </c>
      <c r="J52" s="91"/>
      <c r="K52" s="91">
        <f>VLOOKUP(hi!$C$33,hi!$A$34:$O$38,14,FALSE)</f>
        <v>0</v>
      </c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78"/>
    </row>
    <row r="53" spans="1:104" ht="3" customHeight="1" x14ac:dyDescent="0.2">
      <c r="B53" s="78"/>
      <c r="C53" s="142"/>
      <c r="D53" s="142"/>
      <c r="E53" s="142" t="str">
        <f>VLOOKUP(hi!$C$33,hi!$A$34:$K$38,hi!$H$39,FALSE)</f>
        <v>gem_nemiet</v>
      </c>
      <c r="F53" s="142"/>
      <c r="G53" s="142" t="str">
        <f>VLOOKUP(hi!$C$33,hi!$A$34:$K$38,hi!$I$39,FALSE)</f>
        <v>gem_mw</v>
      </c>
      <c r="H53" s="142"/>
      <c r="I53" s="142" t="str">
        <f>VLOOKUP(hi!$C$33,hi!$A$34:$K$38,9,FALSE)</f>
        <v>gem_mw</v>
      </c>
      <c r="J53" s="91"/>
      <c r="K53" s="142">
        <f>VLOOKUP(hi!$C$33,hi!$A$34:$K$38,10,FALSE)</f>
        <v>0</v>
      </c>
      <c r="L53" s="142"/>
      <c r="M53" s="142"/>
      <c r="N53" s="142"/>
      <c r="O53" s="142"/>
      <c r="P53" s="142"/>
      <c r="Q53" s="142" t="str">
        <f>hi!H37</f>
        <v>gem_nemiet_CFR</v>
      </c>
      <c r="R53" s="142"/>
      <c r="S53" s="142" t="str">
        <f>hi!H38</f>
        <v>gem_mw_WAR</v>
      </c>
      <c r="T53" s="142"/>
      <c r="U53" s="142"/>
      <c r="V53" s="78"/>
    </row>
    <row r="54" spans="1:104" ht="22.5" customHeight="1" x14ac:dyDescent="0.2">
      <c r="B54" s="12"/>
      <c r="C54" s="83" t="str">
        <f>te!A67</f>
        <v>Index series Switzerland (1st quarter 2010 = 100, quarterly series)</v>
      </c>
      <c r="D54" s="83"/>
      <c r="E54" s="83"/>
      <c r="F54" s="83"/>
      <c r="G54" s="83"/>
      <c r="H54" s="83"/>
      <c r="I54" s="83"/>
      <c r="J54" s="95"/>
      <c r="K54" s="83" t="str">
        <f>CONCATENATE(te!A78," "&amp;te!A57&amp;" ",te!A67)</f>
        <v>Returns and Index series Switzerland (1st quarter 2010 = 100, quarterly series)</v>
      </c>
      <c r="L54" s="83"/>
      <c r="N54" s="83"/>
      <c r="O54" s="83"/>
      <c r="P54" s="83"/>
      <c r="Q54" s="83"/>
      <c r="R54" s="83"/>
      <c r="S54" s="83"/>
      <c r="T54" s="83"/>
      <c r="U54" s="83"/>
      <c r="V54" s="11"/>
    </row>
    <row r="55" spans="1:104" ht="15" customHeight="1" x14ac:dyDescent="0.2">
      <c r="B55" s="12"/>
      <c r="C55" s="96" t="str">
        <f>VLOOKUP(hi!C33,hi!A34:B38,2,FALSE)</f>
        <v xml:space="preserve"> Mixed-used properties</v>
      </c>
      <c r="D55" s="96"/>
      <c r="E55" s="96"/>
      <c r="F55" s="96"/>
      <c r="G55" s="96"/>
      <c r="H55" s="96"/>
      <c r="I55" s="96"/>
      <c r="J55" s="95"/>
      <c r="K55" s="96" t="str">
        <f>C55</f>
        <v xml:space="preserve"> Mixed-used properties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11"/>
    </row>
    <row r="56" spans="1:104" ht="8.1" customHeight="1" x14ac:dyDescent="0.2">
      <c r="B56" s="12"/>
      <c r="C56" s="178"/>
      <c r="D56" s="178"/>
      <c r="E56" s="178"/>
      <c r="F56" s="178"/>
      <c r="G56" s="178"/>
      <c r="H56" s="178"/>
      <c r="I56" s="178"/>
      <c r="J56" s="178"/>
      <c r="K56" s="178"/>
      <c r="L56" s="83"/>
      <c r="M56" s="178"/>
      <c r="N56" s="178"/>
      <c r="O56" s="178"/>
      <c r="P56" s="178"/>
      <c r="Q56" s="220" t="str">
        <f>te!$A$75</f>
        <v>Cash flow return</v>
      </c>
      <c r="R56" s="220"/>
      <c r="S56" s="220" t="str">
        <f>te!$A$76</f>
        <v>Change in value return</v>
      </c>
      <c r="T56" s="178"/>
      <c r="U56" s="178"/>
      <c r="V56" s="11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</row>
    <row r="57" spans="1:104" s="97" customFormat="1" ht="15" customHeight="1" x14ac:dyDescent="0.2">
      <c r="A57" s="92"/>
      <c r="B57" s="98"/>
      <c r="C57" s="96"/>
      <c r="D57" s="236" t="str">
        <f>VLOOKUP(hi!$C$33,hi!$A$34:$S$38,hi!$L$39,FALSE)</f>
        <v>Net income</v>
      </c>
      <c r="E57" s="236"/>
      <c r="F57" s="236" t="str">
        <f>VLOOKUP(hi!$C$33,hi!$A$34:$S$38,hi!$M$39,FALSE)</f>
        <v>Market value</v>
      </c>
      <c r="G57" s="236"/>
      <c r="H57" s="236"/>
      <c r="I57" s="236"/>
      <c r="J57" s="93"/>
      <c r="K57" s="121"/>
      <c r="L57" s="236" t="str">
        <f>D57</f>
        <v>Net income</v>
      </c>
      <c r="M57" s="236"/>
      <c r="N57" s="236" t="str">
        <f>F57</f>
        <v>Market value</v>
      </c>
      <c r="O57" s="236"/>
      <c r="P57" s="236" t="str">
        <f>te!A83</f>
        <v>Cash flow return</v>
      </c>
      <c r="Q57" s="236"/>
      <c r="R57" s="236" t="str">
        <f>te!A84</f>
        <v>Change in value return</v>
      </c>
      <c r="S57" s="236"/>
      <c r="T57" s="236" t="str">
        <f>te!A77</f>
        <v>Total return</v>
      </c>
      <c r="U57" s="236"/>
      <c r="V57" s="93"/>
      <c r="W57" s="92"/>
      <c r="X57" s="1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>
        <v>5</v>
      </c>
      <c r="C58" s="115" t="s">
        <v>17</v>
      </c>
      <c r="D58" s="116"/>
      <c r="E58" s="112">
        <f>VLOOKUP(CONCATENATE(E$53,"_Qu_","CH"),fpre_reg_dat!$A$2:$BD$144,CH!$B58,0)</f>
        <v>100</v>
      </c>
      <c r="F58" s="117"/>
      <c r="G58" s="117">
        <f>VLOOKUP(CONCATENATE(G$53,"_Qu_","CH"),fpre_reg_dat!$A$2:$BD$144,CH!$B58,0)</f>
        <v>100</v>
      </c>
      <c r="H58" s="117"/>
      <c r="I58" s="117"/>
      <c r="J58" s="98">
        <v>5</v>
      </c>
      <c r="K58" s="118">
        <v>2000</v>
      </c>
      <c r="L58" s="119"/>
      <c r="M58" s="110">
        <f>VLOOKUP(CONCATENATE(E$53,"_Ja_","CH"),fpre_reg_dat!$A$2:$BD$144,CH!$J58,0)</f>
        <v>100</v>
      </c>
      <c r="N58" s="120"/>
      <c r="O58" s="120">
        <f>VLOOKUP(CONCATENATE(G$53,"_Ja_","CH"),fpre_reg_dat!$A$2:$BD$144,CH!$J58,0)</f>
        <v>100</v>
      </c>
      <c r="P58" s="120"/>
      <c r="Q58" s="111" t="str">
        <f>VLOOKUP(CONCATENATE(Q$53,"_JA_","CH"),fpre_reg_dat!$A$2:$BD$144,CH!$J58,0)</f>
        <v>-</v>
      </c>
      <c r="R58" s="120"/>
      <c r="S58" s="111" t="str">
        <f>VLOOKUP(CONCATENATE(S$53,"_JA_","CH"),fpre_reg_dat!$A$2:$BD$144,CH!$J58,0)</f>
        <v>-</v>
      </c>
      <c r="T58" s="120"/>
      <c r="U58" s="111" t="s">
        <v>3836</v>
      </c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s="97" customFormat="1" ht="15" customHeight="1" x14ac:dyDescent="0.2">
      <c r="A59" s="92"/>
      <c r="B59" s="99">
        <f>+B58+1</f>
        <v>6</v>
      </c>
      <c r="C59" s="115" t="s">
        <v>18</v>
      </c>
      <c r="D59" s="116"/>
      <c r="E59" s="112">
        <f>VLOOKUP(CONCATENATE(E$53,"_Qu_","CH"),fpre_reg_dat!$A$2:$BD$144,CH!$B59,0)</f>
        <v>101.53657743411</v>
      </c>
      <c r="F59" s="117"/>
      <c r="G59" s="117">
        <f>VLOOKUP(CONCATENATE(G$53,"_Qu_","CH"),fpre_reg_dat!$A$2:$BD$144,CH!$B59,0)</f>
        <v>101.52863559247164</v>
      </c>
      <c r="H59" s="117"/>
      <c r="I59" s="117"/>
      <c r="J59" s="98">
        <f t="shared" ref="J59:J72" si="1">+J58+1</f>
        <v>6</v>
      </c>
      <c r="K59" s="115">
        <f t="shared" ref="K59:K72" si="2">+K58+1</f>
        <v>2001</v>
      </c>
      <c r="L59" s="116"/>
      <c r="M59" s="112">
        <f>VLOOKUP(CONCATENATE(E$53,"_Ja_","CH"),fpre_reg_dat!$A$2:$BD$144,CH!$J59,0)</f>
        <v>104.46972560459386</v>
      </c>
      <c r="N59" s="117"/>
      <c r="O59" s="117">
        <f>VLOOKUP(CONCATENATE(G$53,"_Ja_","CH"),fpre_reg_dat!$A$2:$BD$144,CH!$J59,0)</f>
        <v>109.79273646978187</v>
      </c>
      <c r="P59" s="117"/>
      <c r="Q59" s="163">
        <f>VLOOKUP(CONCATENATE(Q$53,"_JA_","CH"),fpre_reg_dat!$A$2:$BD$144,CH!$J59,0)</f>
        <v>5.4229378938938956E-2</v>
      </c>
      <c r="R59" s="117"/>
      <c r="S59" s="163">
        <f>VLOOKUP(CONCATENATE(S$53,"_JA_","CH"),fpre_reg_dat!$A$2:$BD$144,CH!$J59,0)</f>
        <v>9.7927364697818625E-2</v>
      </c>
      <c r="T59" s="117"/>
      <c r="U59" s="163">
        <f>S59+Q59</f>
        <v>0.15215674363675757</v>
      </c>
      <c r="V59" s="93"/>
      <c r="W59" s="92"/>
      <c r="X59" s="1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</row>
    <row r="60" spans="1:104" s="97" customFormat="1" ht="15" customHeight="1" x14ac:dyDescent="0.2">
      <c r="A60" s="92"/>
      <c r="B60" s="99">
        <f t="shared" ref="B60:B99" si="3">+B59+1</f>
        <v>7</v>
      </c>
      <c r="C60" s="115" t="s">
        <v>19</v>
      </c>
      <c r="D60" s="116"/>
      <c r="E60" s="112">
        <f>VLOOKUP(CONCATENATE(E$53,"_Qu_","CH"),fpre_reg_dat!$A$2:$BD$144,CH!$B60,0)</f>
        <v>100.47151242540353</v>
      </c>
      <c r="F60" s="117"/>
      <c r="G60" s="117">
        <f>VLOOKUP(CONCATENATE(G$53,"_Qu_","CH"),fpre_reg_dat!$A$2:$BD$144,CH!$B60,0)</f>
        <v>100.48903778644852</v>
      </c>
      <c r="H60" s="117"/>
      <c r="I60" s="117"/>
      <c r="J60" s="98">
        <f t="shared" si="1"/>
        <v>7</v>
      </c>
      <c r="K60" s="115">
        <f t="shared" si="2"/>
        <v>2002</v>
      </c>
      <c r="L60" s="116"/>
      <c r="M60" s="112">
        <f>VLOOKUP(CONCATENATE(E$53,"_Ja_","CH"),fpre_reg_dat!$A$2:$BD$144,CH!$J60,0)</f>
        <v>106.97575279091853</v>
      </c>
      <c r="N60" s="117"/>
      <c r="O60" s="117">
        <f>VLOOKUP(CONCATENATE(G$53,"_Ja_","CH"),fpre_reg_dat!$A$2:$BD$144,CH!$J60,0)</f>
        <v>110.63646046811932</v>
      </c>
      <c r="P60" s="117"/>
      <c r="Q60" s="163">
        <f>VLOOKUP(CONCATENATE(Q$53,"_JA_","CH"),fpre_reg_dat!$A$2:$BD$144,CH!$J60,0)</f>
        <v>5.0671867532190204E-2</v>
      </c>
      <c r="R60" s="117"/>
      <c r="S60" s="163">
        <f>VLOOKUP(CONCATENATE(S$53,"_JA_","CH"),fpre_reg_dat!$A$2:$BD$144,CH!$J60,0)</f>
        <v>7.6846977811659833E-3</v>
      </c>
      <c r="T60" s="117"/>
      <c r="U60" s="163">
        <f t="shared" ref="U60:U77" si="4">S60+Q60</f>
        <v>5.8356565313356187E-2</v>
      </c>
      <c r="V60" s="93"/>
      <c r="W60" s="92"/>
      <c r="X60" s="1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</row>
    <row r="61" spans="1:104" s="97" customFormat="1" ht="15" customHeight="1" x14ac:dyDescent="0.2">
      <c r="A61" s="92"/>
      <c r="B61" s="99">
        <f t="shared" si="3"/>
        <v>8</v>
      </c>
      <c r="C61" s="115" t="s">
        <v>20</v>
      </c>
      <c r="D61" s="116"/>
      <c r="E61" s="112">
        <f>VLOOKUP(CONCATENATE(E$53,"_Qu_","CH"),fpre_reg_dat!$A$2:$BD$144,CH!$B61,0)</f>
        <v>98.135363906570319</v>
      </c>
      <c r="F61" s="117"/>
      <c r="G61" s="117">
        <f>VLOOKUP(CONCATENATE(G$53,"_Qu_","CH"),fpre_reg_dat!$A$2:$BD$144,CH!$B61,0)</f>
        <v>98.19184315298115</v>
      </c>
      <c r="H61" s="117"/>
      <c r="I61" s="117"/>
      <c r="J61" s="98">
        <f t="shared" si="1"/>
        <v>8</v>
      </c>
      <c r="K61" s="115">
        <f t="shared" si="2"/>
        <v>2003</v>
      </c>
      <c r="L61" s="116"/>
      <c r="M61" s="112">
        <f>VLOOKUP(CONCATENATE(E$53,"_Ja_","CH"),fpre_reg_dat!$A$2:$BD$144,CH!$J61,0)</f>
        <v>107.04166793061854</v>
      </c>
      <c r="N61" s="117"/>
      <c r="O61" s="117">
        <f>VLOOKUP(CONCATENATE(G$53,"_Ja_","CH"),fpre_reg_dat!$A$2:$BD$144,CH!$J61,0)</f>
        <v>112.10907750019524</v>
      </c>
      <c r="P61" s="117"/>
      <c r="Q61" s="163">
        <f>VLOOKUP(CONCATENATE(Q$53,"_JA_","CH"),fpre_reg_dat!$A$2:$BD$144,CH!$J61,0)</f>
        <v>5.0377013963005646E-2</v>
      </c>
      <c r="R61" s="117"/>
      <c r="S61" s="163">
        <f>VLOOKUP(CONCATENATE(S$53,"_JA_","CH"),fpre_reg_dat!$A$2:$BD$144,CH!$J61,0)</f>
        <v>1.3310413455429203E-2</v>
      </c>
      <c r="T61" s="117"/>
      <c r="U61" s="163">
        <f t="shared" si="4"/>
        <v>6.3687427418434847E-2</v>
      </c>
      <c r="V61" s="93"/>
      <c r="W61" s="92"/>
      <c r="X61" s="1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</row>
    <row r="62" spans="1:104" s="97" customFormat="1" ht="15" customHeight="1" x14ac:dyDescent="0.2">
      <c r="A62" s="92"/>
      <c r="B62" s="99">
        <f t="shared" si="3"/>
        <v>9</v>
      </c>
      <c r="C62" s="115" t="s">
        <v>23</v>
      </c>
      <c r="D62" s="116"/>
      <c r="E62" s="112">
        <f>VLOOKUP(CONCATENATE(E$53,"_Qu_","CH"),fpre_reg_dat!$A$2:$BD$144,CH!$B62,0)</f>
        <v>100.4294178361217</v>
      </c>
      <c r="F62" s="117"/>
      <c r="G62" s="117">
        <f>VLOOKUP(CONCATENATE(G$53,"_Qu_","CH"),fpre_reg_dat!$A$2:$BD$144,CH!$B62,0)</f>
        <v>101.92921073882195</v>
      </c>
      <c r="H62" s="117"/>
      <c r="I62" s="117"/>
      <c r="J62" s="98">
        <f t="shared" si="1"/>
        <v>9</v>
      </c>
      <c r="K62" s="115">
        <f t="shared" si="2"/>
        <v>2004</v>
      </c>
      <c r="L62" s="116"/>
      <c r="M62" s="112">
        <f>VLOOKUP(CONCATENATE(E$53,"_Ja_","CH"),fpre_reg_dat!$A$2:$BD$144,CH!$J62,0)</f>
        <v>107.426358884598</v>
      </c>
      <c r="N62" s="117"/>
      <c r="O62" s="117">
        <f>VLOOKUP(CONCATENATE(G$53,"_Ja_","CH"),fpre_reg_dat!$A$2:$BD$144,CH!$J62,0)</f>
        <v>117.98019674123833</v>
      </c>
      <c r="P62" s="117"/>
      <c r="Q62" s="163">
        <f>VLOOKUP(CONCATENATE(Q$53,"_JA_","CH"),fpre_reg_dat!$A$2:$BD$144,CH!$J62,0)</f>
        <v>4.9870438442699713E-2</v>
      </c>
      <c r="R62" s="117"/>
      <c r="S62" s="163">
        <f>VLOOKUP(CONCATENATE(S$53,"_JA_","CH"),fpre_reg_dat!$A$2:$BD$144,CH!$J62,0)</f>
        <v>5.2369704326867474E-2</v>
      </c>
      <c r="T62" s="117"/>
      <c r="U62" s="163">
        <f t="shared" si="4"/>
        <v>0.10224014276956719</v>
      </c>
      <c r="V62" s="93"/>
      <c r="W62" s="92"/>
      <c r="X62" s="1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</row>
    <row r="63" spans="1:104" s="97" customFormat="1" ht="15" customHeight="1" x14ac:dyDescent="0.2">
      <c r="A63" s="92"/>
      <c r="B63" s="99">
        <f t="shared" si="3"/>
        <v>10</v>
      </c>
      <c r="C63" s="115" t="s">
        <v>152</v>
      </c>
      <c r="D63" s="116"/>
      <c r="E63" s="112">
        <f>VLOOKUP(CONCATENATE(E$53,"_Qu_","CH"),fpre_reg_dat!$A$2:$BD$144,CH!$B63,0)</f>
        <v>99.617908325311745</v>
      </c>
      <c r="F63" s="117"/>
      <c r="G63" s="117">
        <f>VLOOKUP(CONCATENATE(G$53,"_Qu_","CH"),fpre_reg_dat!$A$2:$BD$144,CH!$B63,0)</f>
        <v>101.10614472713121</v>
      </c>
      <c r="H63" s="117"/>
      <c r="I63" s="117"/>
      <c r="J63" s="98">
        <f t="shared" si="1"/>
        <v>10</v>
      </c>
      <c r="K63" s="115">
        <f t="shared" si="2"/>
        <v>2005</v>
      </c>
      <c r="L63" s="116"/>
      <c r="M63" s="112">
        <f>VLOOKUP(CONCATENATE(E$53,"_Ja_","CH"),fpre_reg_dat!$A$2:$BD$144,CH!$J63,0)</f>
        <v>109.00206707316859</v>
      </c>
      <c r="N63" s="117"/>
      <c r="O63" s="117">
        <f>VLOOKUP(CONCATENATE(G$53,"_Ja_","CH"),fpre_reg_dat!$A$2:$BD$144,CH!$J63,0)</f>
        <v>133.56477192933772</v>
      </c>
      <c r="P63" s="117"/>
      <c r="Q63" s="163">
        <f>VLOOKUP(CONCATENATE(Q$53,"_JA_","CH"),fpre_reg_dat!$A$2:$BD$144,CH!$J63,0)</f>
        <v>4.805431625224707E-2</v>
      </c>
      <c r="R63" s="117"/>
      <c r="S63" s="163">
        <f>VLOOKUP(CONCATENATE(S$53,"_JA_","CH"),fpre_reg_dat!$A$2:$BD$144,CH!$J63,0)</f>
        <v>0.13209483979994086</v>
      </c>
      <c r="T63" s="117"/>
      <c r="U63" s="163">
        <f t="shared" si="4"/>
        <v>0.18014915605218793</v>
      </c>
      <c r="V63" s="93"/>
      <c r="W63" s="92"/>
      <c r="X63" s="1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</row>
    <row r="64" spans="1:104" s="97" customFormat="1" ht="15" customHeight="1" x14ac:dyDescent="0.2">
      <c r="A64" s="92"/>
      <c r="B64" s="99">
        <f t="shared" si="3"/>
        <v>11</v>
      </c>
      <c r="C64" s="115" t="s">
        <v>390</v>
      </c>
      <c r="D64" s="116"/>
      <c r="E64" s="112">
        <f>VLOOKUP(CONCATENATE(E$53,"_Qu_","CH"),fpre_reg_dat!$A$2:$BD$144,CH!$B64,0)</f>
        <v>98.319416788946384</v>
      </c>
      <c r="F64" s="117"/>
      <c r="G64" s="117">
        <f>VLOOKUP(CONCATENATE(G$53,"_Qu_","CH"),fpre_reg_dat!$A$2:$BD$144,CH!$B64,0)</f>
        <v>99.775117927055831</v>
      </c>
      <c r="H64" s="117"/>
      <c r="I64" s="117"/>
      <c r="J64" s="98">
        <f t="shared" si="1"/>
        <v>11</v>
      </c>
      <c r="K64" s="115">
        <f t="shared" si="2"/>
        <v>2006</v>
      </c>
      <c r="L64" s="116"/>
      <c r="M64" s="112">
        <f>VLOOKUP(CONCATENATE(E$53,"_Ja_","CH"),fpre_reg_dat!$A$2:$BD$144,CH!$J64,0)</f>
        <v>109.68732502163419</v>
      </c>
      <c r="N64" s="117"/>
      <c r="O64" s="117">
        <f>VLOOKUP(CONCATENATE(G$53,"_Ja_","CH"),fpre_reg_dat!$A$2:$BD$144,CH!$J64,0)</f>
        <v>136.22637320076151</v>
      </c>
      <c r="P64" s="117"/>
      <c r="Q64" s="163">
        <f>VLOOKUP(CONCATENATE(Q$53,"_JA_","CH"),fpre_reg_dat!$A$2:$BD$144,CH!$J64,0)</f>
        <v>4.2782235680715645E-2</v>
      </c>
      <c r="R64" s="117"/>
      <c r="S64" s="163">
        <f>VLOOKUP(CONCATENATE(S$53,"_JA_","CH"),fpre_reg_dat!$A$2:$BD$144,CH!$J64,0)</f>
        <v>1.9927419730345664E-2</v>
      </c>
      <c r="T64" s="117"/>
      <c r="U64" s="163">
        <f t="shared" si="4"/>
        <v>6.2709655411061313E-2</v>
      </c>
      <c r="V64" s="93"/>
      <c r="W64" s="92"/>
      <c r="X64" s="1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</row>
    <row r="65" spans="1:104" s="97" customFormat="1" ht="15" customHeight="1" x14ac:dyDescent="0.2">
      <c r="A65" s="92"/>
      <c r="B65" s="99">
        <f t="shared" si="3"/>
        <v>12</v>
      </c>
      <c r="C65" s="115" t="s">
        <v>391</v>
      </c>
      <c r="D65" s="116"/>
      <c r="E65" s="112">
        <f>VLOOKUP(CONCATENATE(E$53,"_Qu_","CH"),fpre_reg_dat!$A$2:$BD$144,CH!$B65,0)</f>
        <v>103.17106716985396</v>
      </c>
      <c r="F65" s="117"/>
      <c r="G65" s="117">
        <f>VLOOKUP(CONCATENATE(G$53,"_Qu_","CH"),fpre_reg_dat!$A$2:$BD$144,CH!$B65,0)</f>
        <v>104.63079926924294</v>
      </c>
      <c r="H65" s="117"/>
      <c r="I65" s="117"/>
      <c r="J65" s="98">
        <f t="shared" si="1"/>
        <v>12</v>
      </c>
      <c r="K65" s="115">
        <f t="shared" si="2"/>
        <v>2007</v>
      </c>
      <c r="L65" s="116"/>
      <c r="M65" s="112">
        <f>VLOOKUP(CONCATENATE(E$53,"_Ja_","CH"),fpre_reg_dat!$A$2:$BD$144,CH!$J65,0)</f>
        <v>112.16093222576221</v>
      </c>
      <c r="N65" s="117"/>
      <c r="O65" s="117">
        <f>VLOOKUP(CONCATENATE(G$53,"_Ja_","CH"),fpre_reg_dat!$A$2:$BD$144,CH!$J65,0)</f>
        <v>139.40315602606438</v>
      </c>
      <c r="P65" s="117"/>
      <c r="Q65" s="163">
        <f>VLOOKUP(CONCATENATE(Q$53,"_JA_","CH"),fpre_reg_dat!$A$2:$BD$144,CH!$J65,0)</f>
        <v>4.2834196300068822E-2</v>
      </c>
      <c r="R65" s="117"/>
      <c r="S65" s="163">
        <f>VLOOKUP(CONCATENATE(S$53,"_JA_","CH"),fpre_reg_dat!$A$2:$BD$144,CH!$J65,0)</f>
        <v>2.3319881096894202E-2</v>
      </c>
      <c r="T65" s="117"/>
      <c r="U65" s="163">
        <f t="shared" si="4"/>
        <v>6.6154077396963024E-2</v>
      </c>
      <c r="V65" s="93"/>
      <c r="W65" s="92"/>
      <c r="X65" s="1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</row>
    <row r="66" spans="1:104" s="97" customFormat="1" ht="15" customHeight="1" x14ac:dyDescent="0.2">
      <c r="A66" s="92"/>
      <c r="B66" s="99">
        <f t="shared" si="3"/>
        <v>13</v>
      </c>
      <c r="C66" s="115" t="s">
        <v>393</v>
      </c>
      <c r="D66" s="116"/>
      <c r="E66" s="112">
        <f>VLOOKUP(CONCATENATE(E$53,"_Qu_","CH"),fpre_reg_dat!$A$2:$BD$144,CH!$B66,0)</f>
        <v>104.97028467009173</v>
      </c>
      <c r="F66" s="117"/>
      <c r="G66" s="117">
        <f>VLOOKUP(CONCATENATE(G$53,"_Qu_","CH"),fpre_reg_dat!$A$2:$BD$144,CH!$B66,0)</f>
        <v>113.93432253137352</v>
      </c>
      <c r="H66" s="117"/>
      <c r="I66" s="117"/>
      <c r="J66" s="98">
        <f t="shared" si="1"/>
        <v>13</v>
      </c>
      <c r="K66" s="115">
        <f t="shared" si="2"/>
        <v>2008</v>
      </c>
      <c r="L66" s="116"/>
      <c r="M66" s="112">
        <f>VLOOKUP(CONCATENATE(E$53,"_Ja_","CH"),fpre_reg_dat!$A$2:$BD$144,CH!$J66,0)</f>
        <v>113.03460877203203</v>
      </c>
      <c r="N66" s="117"/>
      <c r="O66" s="117">
        <f>VLOOKUP(CONCATENATE(G$53,"_Ja_","CH"),fpre_reg_dat!$A$2:$BD$144,CH!$J66,0)</f>
        <v>140.33702770034745</v>
      </c>
      <c r="P66" s="117"/>
      <c r="Q66" s="163">
        <f>VLOOKUP(CONCATENATE(Q$53,"_JA_","CH"),fpre_reg_dat!$A$2:$BD$144,CH!$J66,0)</f>
        <v>4.2256819141974128E-2</v>
      </c>
      <c r="R66" s="117"/>
      <c r="S66" s="163">
        <f>VLOOKUP(CONCATENATE(S$53,"_JA_","CH"),fpre_reg_dat!$A$2:$BD$144,CH!$J66,0)</f>
        <v>6.6990712470557769E-3</v>
      </c>
      <c r="T66" s="117"/>
      <c r="U66" s="163">
        <f t="shared" si="4"/>
        <v>4.8955890389029907E-2</v>
      </c>
      <c r="V66" s="93"/>
      <c r="W66" s="92"/>
      <c r="X66" s="1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</row>
    <row r="67" spans="1:104" s="97" customFormat="1" ht="15" customHeight="1" x14ac:dyDescent="0.2">
      <c r="A67" s="92"/>
      <c r="B67" s="99">
        <f t="shared" si="3"/>
        <v>14</v>
      </c>
      <c r="C67" s="115" t="s">
        <v>410</v>
      </c>
      <c r="D67" s="116"/>
      <c r="E67" s="112">
        <f>VLOOKUP(CONCATENATE(E$53,"_Qu_","CH"),fpre_reg_dat!$A$2:$BD$144,CH!$B67,0)</f>
        <v>104.55560823336162</v>
      </c>
      <c r="F67" s="117"/>
      <c r="G67" s="117">
        <f>VLOOKUP(CONCATENATE(G$53,"_Qu_","CH"),fpre_reg_dat!$A$2:$BD$144,CH!$B67,0)</f>
        <v>113.52652745161505</v>
      </c>
      <c r="H67" s="117"/>
      <c r="I67" s="117"/>
      <c r="J67" s="98">
        <f t="shared" si="1"/>
        <v>14</v>
      </c>
      <c r="K67" s="115">
        <f t="shared" si="2"/>
        <v>2009</v>
      </c>
      <c r="L67" s="116"/>
      <c r="M67" s="112">
        <f>VLOOKUP(CONCATENATE(E$53,"_Ja_","CH"),fpre_reg_dat!$A$2:$BD$144,CH!$J67,0)</f>
        <v>117.03825532672502</v>
      </c>
      <c r="N67" s="117"/>
      <c r="O67" s="117">
        <f>VLOOKUP(CONCATENATE(G$53,"_Ja_","CH"),fpre_reg_dat!$A$2:$BD$144,CH!$J67,0)</f>
        <v>143.1475658323449</v>
      </c>
      <c r="P67" s="117"/>
      <c r="Q67" s="163">
        <f>VLOOKUP(CONCATENATE(Q$53,"_JA_","CH"),fpre_reg_dat!$A$2:$BD$144,CH!$J67,0)</f>
        <v>4.3401890866835442E-2</v>
      </c>
      <c r="R67" s="117"/>
      <c r="S67" s="163">
        <f>VLOOKUP(CONCATENATE(S$53,"_JA_","CH"),fpre_reg_dat!$A$2:$BD$144,CH!$J67,0)</f>
        <v>2.0027060413439868E-2</v>
      </c>
      <c r="T67" s="117"/>
      <c r="U67" s="163">
        <f t="shared" si="4"/>
        <v>6.3428951280275314E-2</v>
      </c>
      <c r="V67" s="93"/>
      <c r="W67" s="92"/>
      <c r="X67" s="1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</row>
    <row r="68" spans="1:104" s="97" customFormat="1" ht="15" customHeight="1" x14ac:dyDescent="0.2">
      <c r="A68" s="92"/>
      <c r="B68" s="99">
        <f t="shared" si="3"/>
        <v>15</v>
      </c>
      <c r="C68" s="115" t="s">
        <v>417</v>
      </c>
      <c r="D68" s="116"/>
      <c r="E68" s="112">
        <f>VLOOKUP(CONCATENATE(E$53,"_Qu_","CH"),fpre_reg_dat!$A$2:$BD$144,CH!$B68,0)</f>
        <v>108.09154173531539</v>
      </c>
      <c r="F68" s="117"/>
      <c r="G68" s="117">
        <f>VLOOKUP(CONCATENATE(G$53,"_Qu_","CH"),fpre_reg_dat!$A$2:$BD$144,CH!$B68,0)</f>
        <v>117.40688516665899</v>
      </c>
      <c r="H68" s="117"/>
      <c r="I68" s="117"/>
      <c r="J68" s="98">
        <f t="shared" si="1"/>
        <v>15</v>
      </c>
      <c r="K68" s="115">
        <f t="shared" si="2"/>
        <v>2010</v>
      </c>
      <c r="L68" s="116"/>
      <c r="M68" s="112">
        <f>VLOOKUP(CONCATENATE(E$53,"_Ja_","CH"),fpre_reg_dat!$A$2:$BD$144,CH!$J68,0)</f>
        <v>118.10860208703497</v>
      </c>
      <c r="N68" s="117"/>
      <c r="O68" s="117">
        <f>VLOOKUP(CONCATENATE(G$53,"_Ja_","CH"),fpre_reg_dat!$A$2:$BD$144,CH!$J68,0)</f>
        <v>146.54188494190791</v>
      </c>
      <c r="P68" s="117"/>
      <c r="Q68" s="163">
        <f>VLOOKUP(CONCATENATE(Q$53,"_JA_","CH"),fpre_reg_dat!$A$2:$BD$144,CH!$J68,0)</f>
        <v>4.2962891207699389E-2</v>
      </c>
      <c r="R68" s="117"/>
      <c r="S68" s="163">
        <f>VLOOKUP(CONCATENATE(S$53,"_JA_","CH"),fpre_reg_dat!$A$2:$BD$144,CH!$J68,0)</f>
        <v>2.3712028142612196E-2</v>
      </c>
      <c r="T68" s="117"/>
      <c r="U68" s="163">
        <f t="shared" si="4"/>
        <v>6.6674919350311584E-2</v>
      </c>
      <c r="V68" s="93"/>
      <c r="W68" s="92"/>
      <c r="X68" s="1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</row>
    <row r="69" spans="1:104" s="97" customFormat="1" ht="15" customHeight="1" x14ac:dyDescent="0.2">
      <c r="A69" s="92"/>
      <c r="B69" s="99">
        <f t="shared" si="3"/>
        <v>16</v>
      </c>
      <c r="C69" s="115" t="s">
        <v>418</v>
      </c>
      <c r="D69" s="116"/>
      <c r="E69" s="112">
        <f>VLOOKUP(CONCATENATE(E$53,"_Qu_","CH"),fpre_reg_dat!$A$2:$BD$144,CH!$B69,0)</f>
        <v>107.27231819668076</v>
      </c>
      <c r="F69" s="117"/>
      <c r="G69" s="117">
        <f>VLOOKUP(CONCATENATE(G$53,"_Qu_","CH"),fpre_reg_dat!$A$2:$BD$144,CH!$B69,0)</f>
        <v>116.50715080302284</v>
      </c>
      <c r="H69" s="117"/>
      <c r="I69" s="117"/>
      <c r="J69" s="98">
        <f t="shared" si="1"/>
        <v>16</v>
      </c>
      <c r="K69" s="115">
        <f t="shared" si="2"/>
        <v>2011</v>
      </c>
      <c r="L69" s="116"/>
      <c r="M69" s="112">
        <f>VLOOKUP(CONCATENATE(E$53,"_Ja_","CH"),fpre_reg_dat!$A$2:$BD$144,CH!$J69,0)</f>
        <v>118.40380728150811</v>
      </c>
      <c r="N69" s="117"/>
      <c r="O69" s="117">
        <f>VLOOKUP(CONCATENATE(G$53,"_Ja_","CH"),fpre_reg_dat!$A$2:$BD$144,CH!$J69,0)</f>
        <v>149.06287345662855</v>
      </c>
      <c r="P69" s="117"/>
      <c r="Q69" s="163">
        <f>VLOOKUP(CONCATENATE(Q$53,"_JA_","CH"),fpre_reg_dat!$A$2:$BD$144,CH!$J69,0)</f>
        <v>4.2064222729912962E-2</v>
      </c>
      <c r="R69" s="117"/>
      <c r="S69" s="163">
        <f>VLOOKUP(CONCATENATE(S$53,"_JA_","CH"),fpre_reg_dat!$A$2:$BD$144,CH!$J69,0)</f>
        <v>1.7203194265721321E-2</v>
      </c>
      <c r="T69" s="117"/>
      <c r="U69" s="163">
        <f t="shared" si="4"/>
        <v>5.9267416995634287E-2</v>
      </c>
      <c r="V69" s="93"/>
      <c r="W69" s="92"/>
      <c r="X69" s="1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</row>
    <row r="70" spans="1:104" s="97" customFormat="1" ht="15" customHeight="1" x14ac:dyDescent="0.2">
      <c r="A70" s="92"/>
      <c r="B70" s="99">
        <f t="shared" si="3"/>
        <v>17</v>
      </c>
      <c r="C70" s="115" t="s">
        <v>419</v>
      </c>
      <c r="D70" s="116"/>
      <c r="E70" s="112">
        <f>VLOOKUP(CONCATENATE(E$53,"_Qu_","CH"),fpre_reg_dat!$A$2:$BD$144,CH!$B70,0)</f>
        <v>107.98272877650811</v>
      </c>
      <c r="F70" s="117"/>
      <c r="G70" s="117">
        <f>VLOOKUP(CONCATENATE(G$53,"_Qu_","CH"),fpre_reg_dat!$A$2:$BD$144,CH!$B70,0)</f>
        <v>119.93641317031421</v>
      </c>
      <c r="H70" s="117"/>
      <c r="I70" s="117"/>
      <c r="J70" s="98">
        <f t="shared" si="1"/>
        <v>17</v>
      </c>
      <c r="K70" s="115">
        <f t="shared" si="2"/>
        <v>2012</v>
      </c>
      <c r="L70" s="116"/>
      <c r="M70" s="112">
        <f>VLOOKUP(CONCATENATE(E$53,"_Ja_","CH"),fpre_reg_dat!$A$2:$BD$144,CH!$J70,0)</f>
        <v>125.20858056218447</v>
      </c>
      <c r="N70" s="117"/>
      <c r="O70" s="117">
        <f>VLOOKUP(CONCATENATE(G$53,"_Ja_","CH"),fpre_reg_dat!$A$2:$BD$144,CH!$J70,0)</f>
        <v>168.55503893311982</v>
      </c>
      <c r="P70" s="117"/>
      <c r="Q70" s="163">
        <f>VLOOKUP(CONCATENATE(Q$53,"_JA_","CH"),fpre_reg_dat!$A$2:$BD$144,CH!$J70,0)</f>
        <v>4.3558946891245828E-2</v>
      </c>
      <c r="R70" s="117"/>
      <c r="S70" s="163">
        <f>VLOOKUP(CONCATENATE(S$53,"_JA_","CH"),fpre_reg_dat!$A$2:$BD$144,CH!$J70,0)</f>
        <v>0.13076472380067669</v>
      </c>
      <c r="T70" s="117"/>
      <c r="U70" s="163">
        <f t="shared" si="4"/>
        <v>0.17432367069192251</v>
      </c>
      <c r="V70" s="93"/>
      <c r="W70" s="92"/>
      <c r="X70" s="1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</row>
    <row r="71" spans="1:104" s="97" customFormat="1" ht="15" customHeight="1" x14ac:dyDescent="0.2">
      <c r="A71" s="92"/>
      <c r="B71" s="99">
        <f t="shared" si="3"/>
        <v>18</v>
      </c>
      <c r="C71" s="115" t="s">
        <v>420</v>
      </c>
      <c r="D71" s="116"/>
      <c r="E71" s="112">
        <f>VLOOKUP(CONCATENATE(E$53,"_Qu_","CH"),fpre_reg_dat!$A$2:$BD$144,CH!$B71,0)</f>
        <v>109.26208371965345</v>
      </c>
      <c r="F71" s="117"/>
      <c r="G71" s="117">
        <f>VLOOKUP(CONCATENATE(G$53,"_Qu_","CH"),fpre_reg_dat!$A$2:$BD$144,CH!$B71,0)</f>
        <v>121.3339276676585</v>
      </c>
      <c r="H71" s="117"/>
      <c r="I71" s="117"/>
      <c r="J71" s="98">
        <f t="shared" si="1"/>
        <v>18</v>
      </c>
      <c r="K71" s="115">
        <f t="shared" si="2"/>
        <v>2013</v>
      </c>
      <c r="L71" s="116"/>
      <c r="M71" s="112">
        <f>VLOOKUP(CONCATENATE(E$53,"_Ja_","CH"),fpre_reg_dat!$A$2:$BD$144,CH!$J71,0)</f>
        <v>128.12384882194056</v>
      </c>
      <c r="N71" s="117"/>
      <c r="O71" s="117">
        <f>VLOOKUP(CONCATENATE(G$53,"_Ja_","CH"),fpre_reg_dat!$A$2:$BD$144,CH!$J71,0)</f>
        <v>176.34610114002678</v>
      </c>
      <c r="P71" s="117"/>
      <c r="Q71" s="163">
        <f>VLOOKUP(CONCATENATE(Q$53,"_JA_","CH"),fpre_reg_dat!$A$2:$BD$144,CH!$J71,0)</f>
        <v>3.9446430450365208E-2</v>
      </c>
      <c r="R71" s="117"/>
      <c r="S71" s="163">
        <f>VLOOKUP(CONCATENATE(S$53,"_JA_","CH"),fpre_reg_dat!$A$2:$BD$144,CH!$J71,0)</f>
        <v>4.6222659709380359E-2</v>
      </c>
      <c r="T71" s="117"/>
      <c r="U71" s="163">
        <f t="shared" si="4"/>
        <v>8.5669090159745567E-2</v>
      </c>
      <c r="V71" s="93"/>
      <c r="W71" s="92"/>
      <c r="X71" s="1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</row>
    <row r="72" spans="1:104" s="97" customFormat="1" ht="15" customHeight="1" x14ac:dyDescent="0.2">
      <c r="A72" s="92"/>
      <c r="B72" s="99">
        <f t="shared" si="3"/>
        <v>19</v>
      </c>
      <c r="C72" s="115" t="s">
        <v>421</v>
      </c>
      <c r="D72" s="116"/>
      <c r="E72" s="112">
        <f>VLOOKUP(CONCATENATE(E$53,"_Qu_","CH"),fpre_reg_dat!$A$2:$BD$144,CH!$B72,0)</f>
        <v>109.16389370369322</v>
      </c>
      <c r="F72" s="117"/>
      <c r="G72" s="117">
        <f>VLOOKUP(CONCATENATE(G$53,"_Qu_","CH"),fpre_reg_dat!$A$2:$BD$144,CH!$B72,0)</f>
        <v>121.20578699029147</v>
      </c>
      <c r="H72" s="117"/>
      <c r="I72" s="117"/>
      <c r="J72" s="98">
        <f t="shared" si="1"/>
        <v>19</v>
      </c>
      <c r="K72" s="115">
        <f t="shared" si="2"/>
        <v>2014</v>
      </c>
      <c r="L72" s="116"/>
      <c r="M72" s="112">
        <f>VLOOKUP(CONCATENATE(E$53,"_Ja_","CH"),fpre_reg_dat!$A$2:$BD$144,CH!$J72,0)</f>
        <v>129.42067785908972</v>
      </c>
      <c r="N72" s="117"/>
      <c r="O72" s="117">
        <f>VLOOKUP(CONCATENATE(G$53,"_Ja_","CH"),fpre_reg_dat!$A$2:$BD$144,CH!$J72,0)</f>
        <v>178.36489323664966</v>
      </c>
      <c r="P72" s="117"/>
      <c r="Q72" s="163">
        <f>VLOOKUP(CONCATENATE(Q$53,"_JA_","CH"),fpre_reg_dat!$A$2:$BD$144,CH!$J72,0)</f>
        <v>3.8064930082593582E-2</v>
      </c>
      <c r="R72" s="117"/>
      <c r="S72" s="163">
        <f>VLOOKUP(CONCATENATE(S$53,"_JA_","CH"),fpre_reg_dat!$A$2:$BD$144,CH!$J72,0)</f>
        <v>1.1447897535425966E-2</v>
      </c>
      <c r="T72" s="117"/>
      <c r="U72" s="163">
        <f t="shared" si="4"/>
        <v>4.9512827618019548E-2</v>
      </c>
      <c r="V72" s="93"/>
      <c r="W72" s="92"/>
      <c r="X72" s="1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</row>
    <row r="73" spans="1:104" s="97" customFormat="1" ht="15" customHeight="1" x14ac:dyDescent="0.2">
      <c r="A73" s="92"/>
      <c r="B73" s="99">
        <f t="shared" si="3"/>
        <v>20</v>
      </c>
      <c r="C73" s="115" t="s">
        <v>422</v>
      </c>
      <c r="D73" s="116"/>
      <c r="E73" s="112">
        <f>VLOOKUP(CONCATENATE(E$53,"_Qu_","CH"),fpre_reg_dat!$A$2:$BD$144,CH!$B73,0)</f>
        <v>108.64838641078956</v>
      </c>
      <c r="F73" s="117"/>
      <c r="G73" s="117">
        <f>VLOOKUP(CONCATENATE(G$53,"_Qu_","CH"),fpre_reg_dat!$A$2:$BD$144,CH!$B73,0)</f>
        <v>120.62168416094588</v>
      </c>
      <c r="H73" s="117"/>
      <c r="I73" s="117"/>
      <c r="J73" s="98">
        <f t="shared" ref="J73:J78" si="5">+J72+1</f>
        <v>20</v>
      </c>
      <c r="K73" s="115">
        <f t="shared" ref="K73:K77" si="6">+K72+1</f>
        <v>2015</v>
      </c>
      <c r="L73" s="116"/>
      <c r="M73" s="112">
        <f>VLOOKUP(CONCATENATE(E$53,"_Ja_","CH"),fpre_reg_dat!$A$2:$BD$144,CH!$J73,0)</f>
        <v>129.16101908087688</v>
      </c>
      <c r="N73" s="117"/>
      <c r="O73" s="117">
        <f>VLOOKUP(CONCATENATE(G$53,"_Ja_","CH"),fpre_reg_dat!$A$2:$BD$144,CH!$J73,0)</f>
        <v>183.49481772971166</v>
      </c>
      <c r="P73" s="117"/>
      <c r="Q73" s="163">
        <f>VLOOKUP(CONCATENATE(Q$53,"_JA_","CH"),fpre_reg_dat!$A$2:$BD$144,CH!$J73,0)</f>
        <v>3.7560221750572054E-2</v>
      </c>
      <c r="R73" s="117"/>
      <c r="S73" s="163">
        <f>VLOOKUP(CONCATENATE(S$53,"_JA_","CH"),fpre_reg_dat!$A$2:$BD$144,CH!$J73,0)</f>
        <v>2.8760841889753232E-2</v>
      </c>
      <c r="T73" s="117"/>
      <c r="U73" s="163">
        <f t="shared" si="4"/>
        <v>6.6321063640325278E-2</v>
      </c>
      <c r="V73" s="93"/>
      <c r="W73" s="92"/>
      <c r="X73" s="1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</row>
    <row r="74" spans="1:104" s="97" customFormat="1" ht="15" customHeight="1" x14ac:dyDescent="0.2">
      <c r="A74" s="92"/>
      <c r="B74" s="99">
        <f t="shared" si="3"/>
        <v>21</v>
      </c>
      <c r="C74" s="115" t="s">
        <v>423</v>
      </c>
      <c r="D74" s="116"/>
      <c r="E74" s="112">
        <f>VLOOKUP(CONCATENATE(E$53,"_Qu_","CH"),fpre_reg_dat!$A$2:$BD$144,CH!$B74,0)</f>
        <v>109.98156853656091</v>
      </c>
      <c r="F74" s="117"/>
      <c r="G74" s="117">
        <f>VLOOKUP(CONCATENATE(G$53,"_Qu_","CH"),fpre_reg_dat!$A$2:$BD$144,CH!$B74,0)</f>
        <v>122.24231621063849</v>
      </c>
      <c r="H74" s="117"/>
      <c r="I74" s="117"/>
      <c r="J74" s="98">
        <f t="shared" si="5"/>
        <v>21</v>
      </c>
      <c r="K74" s="115">
        <f t="shared" si="6"/>
        <v>2016</v>
      </c>
      <c r="L74" s="116"/>
      <c r="M74" s="112">
        <f>VLOOKUP(CONCATENATE(E$53,"_Ja_","CH"),fpre_reg_dat!$A$2:$BD$144,CH!$J74,0)</f>
        <v>127.00177230175544</v>
      </c>
      <c r="N74" s="117"/>
      <c r="O74" s="117">
        <f>VLOOKUP(CONCATENATE(G$53,"_Ja_","CH"),fpre_reg_dat!$A$2:$BD$144,CH!$J74,0)</f>
        <v>194.51473849953388</v>
      </c>
      <c r="P74" s="117"/>
      <c r="Q74" s="163">
        <f>VLOOKUP(CONCATENATE(Q$53,"_JA_","CH"),fpre_reg_dat!$A$2:$BD$144,CH!$J74,0)</f>
        <v>3.5890060546085831E-2</v>
      </c>
      <c r="R74" s="117"/>
      <c r="S74" s="163">
        <f>VLOOKUP(CONCATENATE(S$53,"_JA_","CH"),fpre_reg_dat!$A$2:$BD$144,CH!$J74,0)</f>
        <v>6.0055760190756889E-2</v>
      </c>
      <c r="T74" s="117"/>
      <c r="U74" s="163">
        <f t="shared" si="4"/>
        <v>9.5945820736842713E-2</v>
      </c>
      <c r="V74" s="93"/>
      <c r="W74" s="92"/>
      <c r="X74" s="1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</row>
    <row r="75" spans="1:104" s="97" customFormat="1" ht="15" customHeight="1" x14ac:dyDescent="0.2">
      <c r="A75" s="92"/>
      <c r="B75" s="99">
        <f t="shared" si="3"/>
        <v>22</v>
      </c>
      <c r="C75" s="115" t="s">
        <v>473</v>
      </c>
      <c r="D75" s="116"/>
      <c r="E75" s="112">
        <f>VLOOKUP(CONCATENATE(E$53,"_Qu_","CH"),fpre_reg_dat!$A$2:$BD$144,CH!$B75,0)</f>
        <v>110.01779182302295</v>
      </c>
      <c r="F75" s="117"/>
      <c r="G75" s="117">
        <f>VLOOKUP(CONCATENATE(G$53,"_Qu_","CH"),fpre_reg_dat!$A$2:$BD$144,CH!$B75,0)</f>
        <v>122.27434890676921</v>
      </c>
      <c r="H75" s="117"/>
      <c r="I75" s="117"/>
      <c r="J75" s="98">
        <f t="shared" si="5"/>
        <v>22</v>
      </c>
      <c r="K75" s="115">
        <f t="shared" si="6"/>
        <v>2017</v>
      </c>
      <c r="L75" s="116"/>
      <c r="M75" s="112">
        <f>VLOOKUP(CONCATENATE(E$53,"_Ja_","CH"),fpre_reg_dat!$A$2:$BD$144,CH!$J75,0)</f>
        <v>118.80896408006164</v>
      </c>
      <c r="N75" s="117"/>
      <c r="O75" s="117">
        <f>VLOOKUP(CONCATENATE(G$53,"_Ja_","CH"),fpre_reg_dat!$A$2:$BD$144,CH!$J75,0)</f>
        <v>184.76471109540594</v>
      </c>
      <c r="P75" s="117"/>
      <c r="Q75" s="163">
        <f>VLOOKUP(CONCATENATE(Q$53,"_JA_","CH"),fpre_reg_dat!$A$2:$BD$144,CH!$J75,0)</f>
        <v>3.1704155279308366E-2</v>
      </c>
      <c r="R75" s="117"/>
      <c r="S75" s="163">
        <f>VLOOKUP(CONCATENATE(S$53,"_JA_","CH"),fpre_reg_dat!$A$2:$BD$144,CH!$J75,0)</f>
        <v>-5.0124877319521366E-2</v>
      </c>
      <c r="T75" s="117"/>
      <c r="U75" s="163">
        <f t="shared" si="4"/>
        <v>-1.8420722040213E-2</v>
      </c>
      <c r="V75" s="93"/>
      <c r="W75" s="92"/>
      <c r="X75" s="1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</row>
    <row r="76" spans="1:104" s="97" customFormat="1" ht="15" customHeight="1" x14ac:dyDescent="0.2">
      <c r="A76" s="92"/>
      <c r="B76" s="99">
        <f t="shared" si="3"/>
        <v>23</v>
      </c>
      <c r="C76" s="115" t="s">
        <v>474</v>
      </c>
      <c r="D76" s="116"/>
      <c r="E76" s="112">
        <f>VLOOKUP(CONCATENATE(E$53,"_Qu_","CH"),fpre_reg_dat!$A$2:$BD$144,CH!$B76,0)</f>
        <v>108.11592349594993</v>
      </c>
      <c r="F76" s="117"/>
      <c r="G76" s="117">
        <f>VLOOKUP(CONCATENATE(G$53,"_Qu_","CH"),fpre_reg_dat!$A$2:$BD$144,CH!$B76,0)</f>
        <v>120.22116078621244</v>
      </c>
      <c r="H76" s="117"/>
      <c r="I76" s="117"/>
      <c r="J76" s="98">
        <f t="shared" si="5"/>
        <v>23</v>
      </c>
      <c r="K76" s="115">
        <f t="shared" si="6"/>
        <v>2018</v>
      </c>
      <c r="L76" s="116"/>
      <c r="M76" s="112">
        <f>VLOOKUP(CONCATENATE(E$53,"_Ja_","CH"),fpre_reg_dat!$A$2:$BD$144,CH!$J76,0)</f>
        <v>115.10546858317909</v>
      </c>
      <c r="N76" s="117"/>
      <c r="O76" s="117">
        <f>VLOOKUP(CONCATENATE(G$53,"_Ja_","CH"),fpre_reg_dat!$A$2:$BD$144,CH!$J76,0)</f>
        <v>182.0804201055291</v>
      </c>
      <c r="P76" s="117"/>
      <c r="Q76" s="163">
        <f>VLOOKUP(CONCATENATE(Q$53,"_JA_","CH"),fpre_reg_dat!$A$2:$BD$144,CH!$J76,0)</f>
        <v>3.2362368029763368E-2</v>
      </c>
      <c r="R76" s="117"/>
      <c r="S76" s="163">
        <f>VLOOKUP(CONCATENATE(S$53,"_JA_","CH"),fpre_reg_dat!$A$2:$BD$144,CH!$J76,0)</f>
        <v>-1.452815840190818E-2</v>
      </c>
      <c r="T76" s="117"/>
      <c r="U76" s="163">
        <f t="shared" si="4"/>
        <v>1.7834209627855188E-2</v>
      </c>
      <c r="V76" s="93"/>
      <c r="W76" s="92"/>
      <c r="X76" s="1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</row>
    <row r="77" spans="1:104" s="97" customFormat="1" ht="15" customHeight="1" x14ac:dyDescent="0.2">
      <c r="A77" s="92"/>
      <c r="B77" s="99">
        <f t="shared" si="3"/>
        <v>24</v>
      </c>
      <c r="C77" s="115" t="s">
        <v>3591</v>
      </c>
      <c r="D77" s="116"/>
      <c r="E77" s="112">
        <f>VLOOKUP(CONCATENATE(E$53,"_Qu_","CH"),fpre_reg_dat!$A$2:$BD$144,CH!$B77,0)</f>
        <v>111.53930337076009</v>
      </c>
      <c r="F77" s="117"/>
      <c r="G77" s="117">
        <f>VLOOKUP(CONCATENATE(G$53,"_Qu_","CH"),fpre_reg_dat!$A$2:$BD$144,CH!$B77,0)</f>
        <v>124.02318538614757</v>
      </c>
      <c r="H77" s="117"/>
      <c r="I77" s="117"/>
      <c r="J77" s="98">
        <f t="shared" si="5"/>
        <v>24</v>
      </c>
      <c r="K77" s="115">
        <f t="shared" si="6"/>
        <v>2019</v>
      </c>
      <c r="L77" s="116"/>
      <c r="M77" s="112">
        <f>VLOOKUP(CONCATENATE(E$53,"_Ja_","CH"),fpre_reg_dat!$A$2:$BD$144,CH!$J77,0)</f>
        <v>121.08723448216364</v>
      </c>
      <c r="N77" s="117"/>
      <c r="O77" s="117">
        <f>VLOOKUP(CONCATENATE(G$53,"_Ja_","CH"),fpre_reg_dat!$A$2:$BD$144,CH!$J77,0)</f>
        <v>197.46748003469713</v>
      </c>
      <c r="P77" s="117"/>
      <c r="Q77" s="163">
        <f>VLOOKUP(CONCATENATE(Q$53,"_JA_","CH"),fpre_reg_dat!$A$2:$BD$144,CH!$J77,0)</f>
        <v>3.4927868177015077E-2</v>
      </c>
      <c r="R77" s="117"/>
      <c r="S77" s="163">
        <f>VLOOKUP(CONCATENATE(S$53,"_JA_","CH"),fpre_reg_dat!$A$2:$BD$144,CH!$J77,0)</f>
        <v>8.4506944350469307E-2</v>
      </c>
      <c r="T77" s="117"/>
      <c r="U77" s="163">
        <f t="shared" si="4"/>
        <v>0.11943481252748439</v>
      </c>
      <c r="V77" s="93"/>
      <c r="W77" s="92"/>
      <c r="X77" s="1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</row>
    <row r="78" spans="1:104" s="97" customFormat="1" ht="15" customHeight="1" x14ac:dyDescent="0.2">
      <c r="A78" s="92"/>
      <c r="B78" s="99">
        <f t="shared" si="3"/>
        <v>25</v>
      </c>
      <c r="C78" s="115" t="s">
        <v>3592</v>
      </c>
      <c r="D78" s="116"/>
      <c r="E78" s="112">
        <f>VLOOKUP(CONCATENATE(E$53,"_Qu_","CH"),fpre_reg_dat!$A$2:$BD$144,CH!$B78,0)</f>
        <v>111.45599757452473</v>
      </c>
      <c r="F78" s="117"/>
      <c r="G78" s="117">
        <f>VLOOKUP(CONCATENATE(G$53,"_Qu_","CH"),fpre_reg_dat!$A$2:$BD$144,CH!$B78,0)</f>
        <v>127.75052454262971</v>
      </c>
      <c r="H78" s="117"/>
      <c r="I78" s="117"/>
      <c r="J78" s="98">
        <f t="shared" si="5"/>
        <v>25</v>
      </c>
      <c r="K78" s="194" t="str">
        <f>(K77+1)&amp;"*"</f>
        <v>2020*</v>
      </c>
      <c r="L78" s="116"/>
      <c r="M78" s="112">
        <f>VLOOKUP(CONCATENATE(E$53,"_Ja_","CH"),fpre_reg_dat!$A$2:$BD$144,CH!$J78,0)</f>
        <v>121.95995541843014</v>
      </c>
      <c r="N78" s="117"/>
      <c r="O78" s="117">
        <f>VLOOKUP(CONCATENATE(G$53,"_Ja_","CH"),fpre_reg_dat!$A$2:$BD$144,CH!$J78,0)</f>
        <v>199.9789037388885</v>
      </c>
      <c r="P78" s="117"/>
      <c r="Q78" s="163">
        <f>VLOOKUP(CONCATENATE(Q$53,"_JA_","CH"),fpre_reg_dat!$A$2:$BD$144,CH!$J78,0)</f>
        <v>3.2292926843779587E-2</v>
      </c>
      <c r="R78" s="117"/>
      <c r="S78" s="163">
        <f>VLOOKUP(CONCATENATE(S$53,"_JA_","CH"),fpre_reg_dat!$A$2:$BD$144,CH!$J78,0)</f>
        <v>1.2718163536345851E-2</v>
      </c>
      <c r="T78" s="117"/>
      <c r="U78" s="163">
        <f t="shared" ref="U78" si="7">S78+Q78</f>
        <v>4.5011090380125435E-2</v>
      </c>
      <c r="V78" s="93"/>
      <c r="W78" s="92"/>
      <c r="X78" s="1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</row>
    <row r="79" spans="1:104" s="97" customFormat="1" ht="15" customHeight="1" x14ac:dyDescent="0.2">
      <c r="A79" s="92"/>
      <c r="B79" s="99">
        <f t="shared" si="3"/>
        <v>26</v>
      </c>
      <c r="C79" s="115" t="s">
        <v>3593</v>
      </c>
      <c r="D79" s="116"/>
      <c r="E79" s="112">
        <f>VLOOKUP(CONCATENATE(E$53,"_Qu_","CH"),fpre_reg_dat!$A$2:$BD$144,CH!$B79,0)</f>
        <v>109.67895483255208</v>
      </c>
      <c r="F79" s="117"/>
      <c r="G79" s="117">
        <f>VLOOKUP(CONCATENATE(G$53,"_Qu_","CH"),fpre_reg_dat!$A$2:$BD$144,CH!$B79,0)</f>
        <v>125.67162539827643</v>
      </c>
      <c r="H79" s="117"/>
      <c r="I79" s="117"/>
      <c r="J79" s="98"/>
      <c r="K79" s="93"/>
      <c r="L79" s="93"/>
      <c r="M79" s="93"/>
      <c r="N79" s="93"/>
      <c r="O79" s="93"/>
      <c r="P79" s="93"/>
      <c r="Q79" s="93"/>
      <c r="R79" s="188"/>
      <c r="S79" s="192"/>
      <c r="T79" s="188"/>
      <c r="U79" s="192"/>
      <c r="V79" s="93"/>
      <c r="W79" s="92"/>
      <c r="X79" s="1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</row>
    <row r="80" spans="1:104" s="97" customFormat="1" ht="15" customHeight="1" x14ac:dyDescent="0.2">
      <c r="A80" s="92"/>
      <c r="B80" s="99">
        <f t="shared" si="3"/>
        <v>27</v>
      </c>
      <c r="C80" s="115" t="s">
        <v>3595</v>
      </c>
      <c r="D80" s="116"/>
      <c r="E80" s="112">
        <f>VLOOKUP(CONCATENATE(E$53,"_Qu_","CH"),fpre_reg_dat!$A$2:$BD$144,CH!$B80,0)</f>
        <v>108.92311689299675</v>
      </c>
      <c r="F80" s="117"/>
      <c r="G80" s="117">
        <f>VLOOKUP(CONCATENATE(G$53,"_Qu_","CH"),fpre_reg_dat!$A$2:$BD$144,CH!$B80,0)</f>
        <v>124.80286010016275</v>
      </c>
      <c r="H80" s="117"/>
      <c r="I80" s="117"/>
      <c r="J80" s="98"/>
      <c r="K80" s="194" t="str">
        <f>K76&amp;" - "&amp;K77</f>
        <v>2018 - 2019</v>
      </c>
      <c r="L80" s="116"/>
      <c r="M80" s="111">
        <f>M77/M76-1</f>
        <v>5.1967695128767311E-2</v>
      </c>
      <c r="N80" s="117"/>
      <c r="O80" s="111">
        <f>O77/O76-1</f>
        <v>8.4506944350469348E-2</v>
      </c>
      <c r="P80" s="192"/>
      <c r="Q80" s="192"/>
      <c r="R80" s="188"/>
      <c r="S80" s="192"/>
      <c r="T80" s="188"/>
      <c r="U80" s="192"/>
      <c r="V80" s="93"/>
      <c r="W80" s="92"/>
      <c r="X80" s="1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</row>
    <row r="81" spans="1:104" s="97" customFormat="1" ht="15" customHeight="1" x14ac:dyDescent="0.2">
      <c r="A81" s="92"/>
      <c r="B81" s="99">
        <f t="shared" si="3"/>
        <v>28</v>
      </c>
      <c r="C81" s="115" t="s">
        <v>3596</v>
      </c>
      <c r="D81" s="116"/>
      <c r="E81" s="112">
        <f>VLOOKUP(CONCATENATE(E$53,"_Qu_","CH"),fpre_reg_dat!$A$2:$BD$144,CH!$B81,0)</f>
        <v>109.04656546004614</v>
      </c>
      <c r="F81" s="117"/>
      <c r="G81" s="117">
        <f>VLOOKUP(CONCATENATE(G$53,"_Qu_","CH"),fpre_reg_dat!$A$2:$BD$144,CH!$B81,0)</f>
        <v>124.92744992179755</v>
      </c>
      <c r="H81" s="117"/>
      <c r="I81" s="117"/>
      <c r="J81" s="98"/>
      <c r="K81" s="194" t="str">
        <f>K77&amp;" - "&amp;K78</f>
        <v>2019 - 2020*</v>
      </c>
      <c r="L81" s="116"/>
      <c r="M81" s="111">
        <f>M78/M77-1</f>
        <v>7.207373593085542E-3</v>
      </c>
      <c r="N81" s="117"/>
      <c r="O81" s="111">
        <f>O78/O77-1</f>
        <v>1.2718163536345806E-2</v>
      </c>
      <c r="P81" s="192"/>
      <c r="Q81" s="192"/>
      <c r="R81" s="181"/>
      <c r="S81" s="181"/>
      <c r="T81" s="181"/>
      <c r="U81" s="181"/>
      <c r="V81" s="93"/>
      <c r="W81" s="92"/>
      <c r="X81" s="1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</row>
    <row r="82" spans="1:104" s="97" customFormat="1" ht="15" customHeight="1" x14ac:dyDescent="0.2">
      <c r="A82" s="92"/>
      <c r="B82" s="99">
        <f t="shared" si="3"/>
        <v>29</v>
      </c>
      <c r="C82" s="115" t="s">
        <v>3655</v>
      </c>
      <c r="D82" s="116"/>
      <c r="E82" s="112">
        <f>VLOOKUP(CONCATENATE(E$53,"_Qu_","CH"),fpre_reg_dat!$A$2:$BD$144,CH!$B82,0)</f>
        <v>109.25771110084283</v>
      </c>
      <c r="F82" s="117"/>
      <c r="G82" s="117">
        <f>VLOOKUP(CONCATENATE(G$53,"_Qu_","CH"),fpre_reg_dat!$A$2:$BD$144,CH!$B82,0)</f>
        <v>134.91108340046725</v>
      </c>
      <c r="H82" s="117"/>
      <c r="I82" s="117"/>
      <c r="J82" s="98"/>
      <c r="K82" s="182" t="str">
        <f>IF(hi!$G$6=4,te!$A$11,te!$A$79)</f>
        <v>* The values for the current year are provisional and refer to the quarters available so far. Data status: 30 June 2020.</v>
      </c>
      <c r="L82" s="181"/>
      <c r="M82" s="181"/>
      <c r="N82" s="181"/>
      <c r="O82" s="181"/>
      <c r="P82" s="181"/>
      <c r="Q82" s="181"/>
      <c r="R82" s="177"/>
      <c r="S82" s="177"/>
      <c r="T82" s="177"/>
      <c r="U82" s="177"/>
      <c r="V82" s="93"/>
      <c r="W82" s="92"/>
      <c r="X82" s="1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</row>
    <row r="83" spans="1:104" s="97" customFormat="1" ht="15" customHeight="1" x14ac:dyDescent="0.2">
      <c r="A83" s="92"/>
      <c r="B83" s="99">
        <f t="shared" si="3"/>
        <v>30</v>
      </c>
      <c r="C83" s="115" t="s">
        <v>3658</v>
      </c>
      <c r="D83" s="116"/>
      <c r="E83" s="112">
        <f>VLOOKUP(CONCATENATE(E$53,"_Qu_","CH"),fpre_reg_dat!$A$2:$BD$144,CH!$B83,0)</f>
        <v>108.49501741327327</v>
      </c>
      <c r="F83" s="117"/>
      <c r="G83" s="117">
        <f>VLOOKUP(CONCATENATE(G$53,"_Qu_","CH"),fpre_reg_dat!$A$2:$BD$144,CH!$B83,0)</f>
        <v>134.00766776011088</v>
      </c>
      <c r="H83" s="117"/>
      <c r="I83" s="117"/>
      <c r="J83" s="98"/>
      <c r="K83" s="198" t="str">
        <f>IF(hi!$G$6=4,"",te!$A$11)</f>
        <v>Source: Market indices for investment properties Fahrländer Partner.</v>
      </c>
      <c r="L83" s="98"/>
      <c r="M83" s="199"/>
      <c r="N83" s="199"/>
      <c r="O83" s="199"/>
      <c r="P83" s="199"/>
      <c r="Q83" s="199"/>
      <c r="R83" s="177"/>
      <c r="S83" s="177"/>
      <c r="T83" s="177"/>
      <c r="U83" s="177"/>
      <c r="V83" s="93"/>
      <c r="W83" s="92"/>
      <c r="X83" s="1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</row>
    <row r="84" spans="1:104" s="97" customFormat="1" ht="15" customHeight="1" x14ac:dyDescent="0.2">
      <c r="A84" s="92"/>
      <c r="B84" s="99">
        <f t="shared" si="3"/>
        <v>31</v>
      </c>
      <c r="C84" s="115" t="s">
        <v>3659</v>
      </c>
      <c r="D84" s="116"/>
      <c r="E84" s="112">
        <f>VLOOKUP(CONCATENATE(E$53,"_Qu_","CH"),fpre_reg_dat!$A$2:$BD$144,CH!$B84,0)</f>
        <v>106.40239609536835</v>
      </c>
      <c r="F84" s="117"/>
      <c r="G84" s="117">
        <f>VLOOKUP(CONCATENATE(G$53,"_Qu_","CH"),fpre_reg_dat!$A$2:$BD$144,CH!$B84,0)</f>
        <v>131.47938786425274</v>
      </c>
      <c r="H84" s="117"/>
      <c r="I84" s="117"/>
      <c r="J84" s="98"/>
      <c r="K84" s="98"/>
      <c r="L84" s="98"/>
      <c r="M84" s="199"/>
      <c r="N84" s="199"/>
      <c r="O84" s="199"/>
      <c r="P84" s="199"/>
      <c r="Q84" s="199"/>
      <c r="R84" s="177"/>
      <c r="S84" s="177"/>
      <c r="T84" s="177"/>
      <c r="U84" s="177"/>
      <c r="V84" s="93"/>
      <c r="W84" s="92"/>
      <c r="X84" s="1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</row>
    <row r="85" spans="1:104" s="97" customFormat="1" ht="15" customHeight="1" x14ac:dyDescent="0.2">
      <c r="A85" s="92"/>
      <c r="B85" s="99">
        <f t="shared" si="3"/>
        <v>32</v>
      </c>
      <c r="C85" s="115" t="s">
        <v>3660</v>
      </c>
      <c r="D85" s="116"/>
      <c r="E85" s="112">
        <f>VLOOKUP(CONCATENATE(E$53,"_Qu_","CH"),fpre_reg_dat!$A$2:$BD$144,CH!$B85,0)</f>
        <v>107.80372715117683</v>
      </c>
      <c r="F85" s="117"/>
      <c r="G85" s="117">
        <f>VLOOKUP(CONCATENATE(G$53,"_Qu_","CH"),fpre_reg_dat!$A$2:$BD$144,CH!$B85,0)</f>
        <v>133.23463829614661</v>
      </c>
      <c r="H85" s="117"/>
      <c r="I85" s="117"/>
      <c r="J85" s="98"/>
      <c r="K85" s="98"/>
      <c r="L85" s="98"/>
      <c r="M85" s="199"/>
      <c r="N85" s="199"/>
      <c r="O85" s="199"/>
      <c r="P85" s="199"/>
      <c r="Q85" s="199"/>
      <c r="R85" s="177"/>
      <c r="S85" s="177"/>
      <c r="T85" s="177"/>
      <c r="U85" s="177"/>
      <c r="V85" s="93"/>
      <c r="W85" s="92"/>
      <c r="X85" s="1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</row>
    <row r="86" spans="1:104" s="97" customFormat="1" ht="15" customHeight="1" x14ac:dyDescent="0.2">
      <c r="A86" s="92"/>
      <c r="B86" s="99">
        <f t="shared" si="3"/>
        <v>33</v>
      </c>
      <c r="C86" s="115" t="s">
        <v>3663</v>
      </c>
      <c r="D86" s="116"/>
      <c r="E86" s="112">
        <f>VLOOKUP(CONCATENATE(E$53,"_Qu_","CH"),fpre_reg_dat!$A$2:$BD$144,CH!$B86,0)</f>
        <v>105.19853226261235</v>
      </c>
      <c r="F86" s="117"/>
      <c r="G86" s="117">
        <f>VLOOKUP(CONCATENATE(G$53,"_Qu_","CH"),fpre_reg_dat!$A$2:$BD$144,CH!$B86,0)</f>
        <v>129.75468957772173</v>
      </c>
      <c r="H86" s="117"/>
      <c r="I86" s="117"/>
      <c r="J86" s="98"/>
      <c r="K86" s="98"/>
      <c r="L86" s="98"/>
      <c r="M86" s="199"/>
      <c r="N86" s="199"/>
      <c r="O86" s="199"/>
      <c r="P86" s="199"/>
      <c r="Q86" s="199"/>
      <c r="R86" s="177"/>
      <c r="S86" s="177"/>
      <c r="T86" s="177"/>
      <c r="U86" s="177"/>
      <c r="V86" s="93"/>
      <c r="W86" s="92"/>
      <c r="X86" s="1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</row>
    <row r="87" spans="1:104" s="97" customFormat="1" ht="15" customHeight="1" x14ac:dyDescent="0.2">
      <c r="A87" s="92"/>
      <c r="B87" s="99">
        <f t="shared" si="3"/>
        <v>34</v>
      </c>
      <c r="C87" s="115" t="s">
        <v>3668</v>
      </c>
      <c r="D87" s="116"/>
      <c r="E87" s="112">
        <f>VLOOKUP(CONCATENATE(E$53,"_Qu_","CH"),fpre_reg_dat!$A$2:$BD$144,CH!$B87,0)</f>
        <v>101.40889032493908</v>
      </c>
      <c r="F87" s="117"/>
      <c r="G87" s="117">
        <f>VLOOKUP(CONCATENATE(G$53,"_Qu_","CH"),fpre_reg_dat!$A$2:$BD$144,CH!$B87,0)</f>
        <v>124.81559195857271</v>
      </c>
      <c r="H87" s="117"/>
      <c r="I87" s="117"/>
      <c r="J87" s="98"/>
      <c r="K87" s="98"/>
      <c r="L87" s="98"/>
      <c r="M87" s="177"/>
      <c r="N87" s="177"/>
      <c r="O87" s="177"/>
      <c r="P87" s="177"/>
      <c r="Q87" s="177"/>
      <c r="R87" s="177"/>
      <c r="S87" s="177"/>
      <c r="T87" s="177"/>
      <c r="U87" s="177"/>
      <c r="V87" s="93"/>
      <c r="W87" s="92"/>
      <c r="X87" s="1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</row>
    <row r="88" spans="1:104" s="97" customFormat="1" ht="15" customHeight="1" x14ac:dyDescent="0.2">
      <c r="A88" s="92"/>
      <c r="B88" s="99">
        <f t="shared" si="3"/>
        <v>35</v>
      </c>
      <c r="C88" s="115" t="s">
        <v>3669</v>
      </c>
      <c r="D88" s="116"/>
      <c r="E88" s="112">
        <f>VLOOKUP(CONCATENATE(E$53,"_Qu_","CH"),fpre_reg_dat!$A$2:$BD$144,CH!$B88,0)</f>
        <v>99.149195911053866</v>
      </c>
      <c r="F88" s="117"/>
      <c r="G88" s="117">
        <f>VLOOKUP(CONCATENATE(G$53,"_Qu_","CH"),fpre_reg_dat!$A$2:$BD$144,CH!$B88,0)</f>
        <v>126.35026575755143</v>
      </c>
      <c r="H88" s="117"/>
      <c r="I88" s="117"/>
      <c r="J88" s="98"/>
      <c r="K88" s="98"/>
      <c r="L88" s="98"/>
      <c r="M88" s="177"/>
      <c r="N88" s="177"/>
      <c r="O88" s="177"/>
      <c r="P88" s="177"/>
      <c r="Q88" s="177"/>
      <c r="R88" s="177"/>
      <c r="S88" s="177"/>
      <c r="T88" s="177"/>
      <c r="U88" s="177"/>
      <c r="V88" s="93"/>
      <c r="W88" s="92"/>
      <c r="X88" s="1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</row>
    <row r="89" spans="1:104" s="97" customFormat="1" ht="15" customHeight="1" x14ac:dyDescent="0.2">
      <c r="A89" s="92"/>
      <c r="B89" s="99">
        <f t="shared" si="3"/>
        <v>36</v>
      </c>
      <c r="C89" s="115" t="s">
        <v>3766</v>
      </c>
      <c r="D89" s="116"/>
      <c r="E89" s="112">
        <f>VLOOKUP(CONCATENATE(E$53,"_Qu_","CH"),fpre_reg_dat!$A$2:$BD$144,CH!$B89,0)</f>
        <v>97.56212959129472</v>
      </c>
      <c r="F89" s="117"/>
      <c r="G89" s="117">
        <f>VLOOKUP(CONCATENATE(G$53,"_Qu_","CH"),fpre_reg_dat!$A$2:$BD$144,CH!$B89,0)</f>
        <v>123.73995848172768</v>
      </c>
      <c r="H89" s="117"/>
      <c r="I89" s="117"/>
      <c r="J89" s="98"/>
      <c r="K89" s="98"/>
      <c r="L89" s="98"/>
      <c r="M89" s="177"/>
      <c r="N89" s="177"/>
      <c r="O89" s="177"/>
      <c r="P89" s="177"/>
      <c r="Q89" s="177"/>
      <c r="R89" s="177"/>
      <c r="S89" s="177"/>
      <c r="T89" s="177"/>
      <c r="U89" s="177"/>
      <c r="V89" s="93"/>
      <c r="W89" s="92"/>
      <c r="X89" s="1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</row>
    <row r="90" spans="1:104" s="97" customFormat="1" ht="15" customHeight="1" x14ac:dyDescent="0.2">
      <c r="A90" s="92"/>
      <c r="B90" s="99">
        <f t="shared" si="3"/>
        <v>37</v>
      </c>
      <c r="C90" s="115" t="s">
        <v>3768</v>
      </c>
      <c r="D90" s="116"/>
      <c r="E90" s="112">
        <f>VLOOKUP(CONCATENATE(E$53,"_Qu_","CH"),fpre_reg_dat!$A$2:$BD$144,CH!$B90,0)</f>
        <v>96.104567134327581</v>
      </c>
      <c r="F90" s="117"/>
      <c r="G90" s="117">
        <f>VLOOKUP(CONCATENATE(G$53,"_Qu_","CH"),fpre_reg_dat!$A$2:$BD$144,CH!$B90,0)</f>
        <v>122.36123798935785</v>
      </c>
      <c r="H90" s="117"/>
      <c r="I90" s="117"/>
      <c r="J90" s="98"/>
      <c r="K90" s="98"/>
      <c r="L90" s="98"/>
      <c r="M90" s="177"/>
      <c r="N90" s="177"/>
      <c r="O90" s="177"/>
      <c r="P90" s="177"/>
      <c r="Q90" s="177"/>
      <c r="R90" s="177"/>
      <c r="S90" s="177"/>
      <c r="T90" s="177"/>
      <c r="U90" s="177"/>
      <c r="V90" s="93"/>
      <c r="W90" s="92"/>
      <c r="X90" s="1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</row>
    <row r="91" spans="1:104" s="97" customFormat="1" ht="15" customHeight="1" x14ac:dyDescent="0.2">
      <c r="A91" s="92"/>
      <c r="B91" s="99">
        <f t="shared" si="3"/>
        <v>38</v>
      </c>
      <c r="C91" s="115" t="s">
        <v>3769</v>
      </c>
      <c r="D91" s="116"/>
      <c r="E91" s="112">
        <f>VLOOKUP(CONCATENATE(E$53,"_Qu_","CH"),fpre_reg_dat!$A$2:$BD$144,CH!$B91,0)</f>
        <v>97.245531205827106</v>
      </c>
      <c r="F91" s="117"/>
      <c r="G91" s="117">
        <f>VLOOKUP(CONCATENATE(G$53,"_Qu_","CH"),fpre_reg_dat!$A$2:$BD$144,CH!$B91,0)</f>
        <v>123.95728541332069</v>
      </c>
      <c r="H91" s="117"/>
      <c r="I91" s="117"/>
      <c r="J91" s="98"/>
      <c r="K91" s="98"/>
      <c r="L91" s="98"/>
      <c r="M91" s="177"/>
      <c r="N91" s="177"/>
      <c r="O91" s="177"/>
      <c r="P91" s="177"/>
      <c r="Q91" s="177"/>
      <c r="R91" s="177"/>
      <c r="S91" s="177"/>
      <c r="T91" s="177"/>
      <c r="U91" s="177"/>
      <c r="V91" s="93"/>
      <c r="W91" s="92"/>
      <c r="X91" s="1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</row>
    <row r="92" spans="1:104" ht="15" customHeight="1" x14ac:dyDescent="0.2">
      <c r="B92" s="100">
        <f t="shared" si="3"/>
        <v>39</v>
      </c>
      <c r="C92" s="115" t="s">
        <v>3770</v>
      </c>
      <c r="D92" s="116"/>
      <c r="E92" s="112">
        <f>VLOOKUP(CONCATENATE(E$53,"_Qu_","CH"),fpre_reg_dat!$A$2:$BD$144,CH!$B92,0)</f>
        <v>98.22780912511395</v>
      </c>
      <c r="F92" s="117"/>
      <c r="G92" s="117">
        <f>VLOOKUP(CONCATENATE(G$53,"_Qu_","CH"),fpre_reg_dat!$A$2:$BD$144,CH!$B92,0)</f>
        <v>123.6961763911675</v>
      </c>
      <c r="H92" s="117"/>
      <c r="I92" s="117"/>
      <c r="J92" s="98"/>
      <c r="K92" s="98"/>
      <c r="L92" s="98"/>
      <c r="M92" s="177"/>
      <c r="N92" s="177"/>
      <c r="O92" s="177"/>
      <c r="P92" s="177"/>
      <c r="Q92" s="177"/>
      <c r="R92" s="177"/>
      <c r="S92" s="177"/>
      <c r="T92" s="177"/>
      <c r="U92" s="177"/>
    </row>
    <row r="93" spans="1:104" ht="15" customHeight="1" x14ac:dyDescent="0.2">
      <c r="B93" s="100">
        <f t="shared" si="3"/>
        <v>40</v>
      </c>
      <c r="C93" s="115" t="s">
        <v>3771</v>
      </c>
      <c r="D93" s="116"/>
      <c r="E93" s="112">
        <f>VLOOKUP(CONCATENATE(E$53,"_Qu_","CH"),fpre_reg_dat!$A$2:$BD$144,CH!$B93,0)</f>
        <v>99.496929119988835</v>
      </c>
      <c r="F93" s="117"/>
      <c r="G93" s="117">
        <f>VLOOKUP(CONCATENATE(G$53,"_Qu_","CH"),fpre_reg_dat!$A$2:$BD$144,CH!$B93,0)</f>
        <v>127.77621972993229</v>
      </c>
      <c r="H93" s="117"/>
      <c r="I93" s="117"/>
      <c r="J93" s="98"/>
      <c r="K93" s="98"/>
      <c r="L93" s="98"/>
      <c r="M93" s="177"/>
      <c r="N93" s="177"/>
      <c r="O93" s="177"/>
      <c r="P93" s="177"/>
      <c r="Q93" s="177"/>
      <c r="R93" s="177"/>
      <c r="S93" s="177"/>
      <c r="T93" s="177"/>
      <c r="U93" s="177"/>
    </row>
    <row r="94" spans="1:104" ht="15" customHeight="1" x14ac:dyDescent="0.2">
      <c r="B94" s="100">
        <f t="shared" si="3"/>
        <v>41</v>
      </c>
      <c r="C94" s="115" t="s">
        <v>3776</v>
      </c>
      <c r="D94" s="116"/>
      <c r="E94" s="112">
        <f>VLOOKUP(CONCATENATE(E$53,"_Qu_","CH"),fpre_reg_dat!$A$2:$BD$144,CH!$B94,0)</f>
        <v>101.14559949515395</v>
      </c>
      <c r="F94" s="117"/>
      <c r="G94" s="117">
        <f>VLOOKUP(CONCATENATE(G$53,"_Qu_","CH"),fpre_reg_dat!$A$2:$BD$144,CH!$B94,0)</f>
        <v>131.69917056873663</v>
      </c>
      <c r="H94" s="117"/>
      <c r="I94" s="117"/>
      <c r="J94" s="98"/>
      <c r="K94" s="98"/>
      <c r="L94" s="98"/>
      <c r="M94" s="10"/>
      <c r="N94" s="177"/>
      <c r="O94" s="177"/>
      <c r="P94" s="177"/>
      <c r="Q94" s="177"/>
      <c r="R94" s="177"/>
      <c r="S94" s="177"/>
      <c r="T94" s="177"/>
      <c r="U94" s="177"/>
    </row>
    <row r="95" spans="1:104" ht="15" customHeight="1" x14ac:dyDescent="0.2">
      <c r="B95" s="100">
        <f t="shared" si="3"/>
        <v>42</v>
      </c>
      <c r="C95" s="115" t="s">
        <v>3777</v>
      </c>
      <c r="D95" s="116"/>
      <c r="E95" s="112">
        <f>VLOOKUP(CONCATENATE(E$53,"_Qu_","CH"),fpre_reg_dat!$A$2:$BD$144,CH!$B95,0)</f>
        <v>102.1532065016665</v>
      </c>
      <c r="F95" s="117"/>
      <c r="G95" s="117">
        <f>VLOOKUP(CONCATENATE(G$53,"_Qu_","CH"),fpre_reg_dat!$A$2:$BD$144,CH!$B95,0)</f>
        <v>133.9183253782337</v>
      </c>
      <c r="H95" s="117"/>
      <c r="I95" s="117"/>
      <c r="J95" s="98"/>
      <c r="K95" s="98"/>
      <c r="L95" s="98"/>
      <c r="M95" s="10"/>
      <c r="N95" s="10"/>
      <c r="O95" s="10"/>
      <c r="P95" s="10"/>
      <c r="Q95" s="10"/>
      <c r="R95" s="10"/>
      <c r="S95" s="10"/>
      <c r="T95" s="10"/>
      <c r="U95" s="10"/>
    </row>
    <row r="96" spans="1:104" ht="15" customHeight="1" x14ac:dyDescent="0.2">
      <c r="B96" s="100">
        <f t="shared" si="3"/>
        <v>43</v>
      </c>
      <c r="C96" s="115" t="s">
        <v>3778</v>
      </c>
      <c r="D96" s="116"/>
      <c r="E96" s="112">
        <f>VLOOKUP(CONCATENATE(E$53,"_Qu_","CH"),fpre_reg_dat!$A$2:$BD$144,CH!$B96,0)</f>
        <v>103.51925481310433</v>
      </c>
      <c r="F96" s="117"/>
      <c r="G96" s="117">
        <f>VLOOKUP(CONCATENATE(G$53,"_Qu_","CH"),fpre_reg_dat!$A$2:$BD$144,CH!$B96,0)</f>
        <v>135.73281242730727</v>
      </c>
      <c r="H96" s="117"/>
      <c r="I96" s="117"/>
      <c r="J96" s="98"/>
      <c r="K96" s="98"/>
      <c r="L96" s="98"/>
      <c r="M96" s="10"/>
      <c r="N96" s="10"/>
      <c r="O96" s="10"/>
      <c r="P96" s="10"/>
      <c r="Q96" s="10"/>
      <c r="R96" s="10"/>
      <c r="S96" s="10"/>
      <c r="T96" s="10"/>
      <c r="U96" s="10"/>
    </row>
    <row r="97" spans="1:104" ht="15" customHeight="1" x14ac:dyDescent="0.2">
      <c r="B97" s="100">
        <f t="shared" si="3"/>
        <v>44</v>
      </c>
      <c r="C97" s="115" t="s">
        <v>3831</v>
      </c>
      <c r="D97" s="116"/>
      <c r="E97" s="112">
        <f>VLOOKUP(CONCATENATE(E$53,"_Qu_","CH"),fpre_reg_dat!$A$2:$BD$144,CH!$B97,0)</f>
        <v>104.01119373966364</v>
      </c>
      <c r="F97" s="117"/>
      <c r="G97" s="117">
        <f>VLOOKUP(CONCATENATE(G$53,"_Qu_","CH"),fpre_reg_dat!$A$2:$BD$144,CH!$B97,0)</f>
        <v>138.13134180103242</v>
      </c>
      <c r="H97" s="117"/>
      <c r="I97" s="117"/>
      <c r="J97" s="98"/>
      <c r="K97" s="98"/>
      <c r="L97" s="98"/>
      <c r="M97" s="10"/>
      <c r="N97" s="10"/>
      <c r="O97" s="10"/>
      <c r="P97" s="10"/>
      <c r="Q97" s="10"/>
      <c r="R97" s="10"/>
      <c r="S97" s="10"/>
      <c r="T97" s="10"/>
      <c r="U97" s="10"/>
    </row>
    <row r="98" spans="1:104" ht="15" customHeight="1" x14ac:dyDescent="0.2">
      <c r="B98" s="100">
        <f t="shared" si="3"/>
        <v>45</v>
      </c>
      <c r="C98" s="115" t="s">
        <v>3876</v>
      </c>
      <c r="D98" s="116"/>
      <c r="E98" s="112">
        <f>VLOOKUP(CONCATENATE(E$53,"_Qu_","CH"),fpre_reg_dat!$A$2:$BD$144,CH!$B98,0)</f>
        <v>103.82012175542715</v>
      </c>
      <c r="F98" s="117"/>
      <c r="G98" s="117">
        <f>VLOOKUP(CONCATENATE(G$53,"_Qu_","CH"),fpre_reg_dat!$A$2:$BD$144,CH!$B98,0)</f>
        <v>137.79900674389916</v>
      </c>
      <c r="H98" s="117"/>
      <c r="I98" s="117"/>
      <c r="J98" s="98"/>
      <c r="K98" s="98"/>
      <c r="L98" s="98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</row>
    <row r="99" spans="1:104" ht="15" customHeight="1" x14ac:dyDescent="0.2">
      <c r="B99" s="100">
        <f t="shared" si="3"/>
        <v>46</v>
      </c>
      <c r="C99" s="115" t="s">
        <v>3992</v>
      </c>
      <c r="D99" s="116"/>
      <c r="E99" s="112">
        <f>VLOOKUP(CONCATENATE(E$53,"_Qu_","CH"),fpre_reg_dat!$A$2:$BD$144,CH!$B99,0)</f>
        <v>103.132525100395</v>
      </c>
      <c r="F99" s="117"/>
      <c r="G99" s="117">
        <f>VLOOKUP(CONCATENATE(G$53,"_Qu_","CH"),fpre_reg_dat!$A$2:$BD$144,CH!$B99,0)</f>
        <v>135.40334462313433</v>
      </c>
      <c r="H99" s="117"/>
      <c r="I99" s="117"/>
      <c r="J99" s="98"/>
      <c r="K99" s="98"/>
      <c r="L99" s="98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</row>
    <row r="100" spans="1:104" ht="15" customHeight="1" x14ac:dyDescent="0.2">
      <c r="B100" s="80"/>
      <c r="C100" s="235"/>
      <c r="D100" s="235"/>
      <c r="E100" s="111"/>
      <c r="F100" s="112"/>
      <c r="G100" s="111"/>
      <c r="H100" s="112"/>
      <c r="I100" s="111"/>
      <c r="J100" s="98"/>
      <c r="K100" s="98"/>
      <c r="L100" s="98"/>
      <c r="M100" s="23"/>
      <c r="N100" s="196"/>
      <c r="O100" s="196"/>
      <c r="P100" s="196"/>
      <c r="Q100" s="196"/>
      <c r="R100" s="196"/>
      <c r="S100" s="196"/>
      <c r="T100" s="196"/>
      <c r="U100" s="196"/>
      <c r="V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  <c r="CH100" s="196"/>
      <c r="CI100" s="196"/>
      <c r="CJ100" s="196"/>
      <c r="CK100" s="196"/>
      <c r="CL100" s="196"/>
      <c r="CM100" s="196"/>
      <c r="CN100" s="196"/>
      <c r="CO100" s="196"/>
      <c r="CP100" s="196"/>
      <c r="CQ100" s="196"/>
      <c r="CR100" s="196"/>
      <c r="CS100" s="196"/>
      <c r="CT100" s="196"/>
      <c r="CU100" s="196"/>
      <c r="CV100" s="196"/>
      <c r="CW100" s="196"/>
      <c r="CX100" s="196"/>
      <c r="CY100" s="196"/>
      <c r="CZ100" s="196"/>
    </row>
    <row r="101" spans="1:104" ht="15" customHeight="1" x14ac:dyDescent="0.2">
      <c r="B101" s="80"/>
      <c r="C101" s="235" t="str">
        <f>C98&amp;" - "&amp;C99</f>
        <v>2020:1 - 2020:2</v>
      </c>
      <c r="D101" s="235"/>
      <c r="E101" s="111">
        <f>E99/E98-1</f>
        <v>-6.6229613624606554E-3</v>
      </c>
      <c r="F101" s="112"/>
      <c r="G101" s="111">
        <f>G99/G98-1</f>
        <v>-1.7385191500089547E-2</v>
      </c>
      <c r="H101" s="112"/>
      <c r="I101" s="111"/>
      <c r="J101" s="98"/>
      <c r="K101" s="98"/>
      <c r="L101" s="98"/>
      <c r="M101" s="23"/>
      <c r="N101" s="10"/>
      <c r="O101" s="10"/>
      <c r="P101" s="10"/>
      <c r="Q101" s="10"/>
      <c r="R101" s="10"/>
      <c r="S101" s="10"/>
      <c r="T101" s="10"/>
      <c r="U101" s="10"/>
    </row>
    <row r="102" spans="1:104" ht="15" customHeight="1" x14ac:dyDescent="0.2">
      <c r="B102" s="80"/>
      <c r="C102" s="235" t="str">
        <f>C95&amp;" - "&amp;C99</f>
        <v>2019:2 - 2020:2</v>
      </c>
      <c r="D102" s="235"/>
      <c r="E102" s="122">
        <f>E99/E95-1</f>
        <v>9.586763179210811E-3</v>
      </c>
      <c r="F102" s="110"/>
      <c r="G102" s="122">
        <f>G99/G95-1</f>
        <v>1.1088992045759305E-2</v>
      </c>
      <c r="H102" s="110"/>
      <c r="I102" s="122"/>
      <c r="J102" s="98"/>
      <c r="K102" s="98"/>
      <c r="L102" s="98"/>
      <c r="M102" s="23"/>
      <c r="N102" s="10"/>
      <c r="O102" s="10"/>
      <c r="P102" s="10"/>
      <c r="Q102" s="10"/>
      <c r="R102" s="10"/>
      <c r="S102" s="10"/>
      <c r="T102" s="10"/>
      <c r="U102" s="10"/>
    </row>
    <row r="103" spans="1:104" x14ac:dyDescent="0.2">
      <c r="C103" s="238" t="s">
        <v>3893</v>
      </c>
      <c r="D103" s="238"/>
      <c r="E103" s="238"/>
      <c r="F103" s="238"/>
      <c r="G103" s="238"/>
      <c r="H103" s="238"/>
      <c r="I103" s="238"/>
      <c r="J103" s="238"/>
      <c r="K103" s="238"/>
      <c r="L103" s="177"/>
      <c r="M103" s="10"/>
      <c r="N103" s="10"/>
      <c r="O103" s="73"/>
      <c r="P103" s="10"/>
      <c r="Q103" s="10"/>
      <c r="R103" s="73"/>
      <c r="S103" s="73"/>
      <c r="T103" s="73"/>
      <c r="U103" s="73"/>
      <c r="V103" s="73"/>
    </row>
    <row r="104" spans="1:104" ht="30" customHeight="1" x14ac:dyDescent="0.2">
      <c r="C104" s="237"/>
      <c r="D104" s="237"/>
      <c r="E104" s="237"/>
      <c r="F104" s="237"/>
      <c r="G104" s="237"/>
      <c r="H104" s="237"/>
      <c r="I104" s="237"/>
      <c r="J104" s="237"/>
      <c r="K104" s="237"/>
      <c r="L104" s="10"/>
      <c r="M104" s="10"/>
      <c r="N104" s="10"/>
      <c r="O104" s="10"/>
      <c r="P104" s="10"/>
      <c r="Q104" s="10"/>
      <c r="R104" s="10"/>
      <c r="S104" s="10"/>
      <c r="T104" s="10"/>
      <c r="U104" s="10"/>
    </row>
    <row r="105" spans="1:104" ht="4.5" customHeight="1" x14ac:dyDescent="0.2"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</row>
    <row r="106" spans="1:104" ht="9.9499999999999993" customHeight="1" x14ac:dyDescent="0.2">
      <c r="B106" s="11"/>
      <c r="C106" s="224" t="s">
        <v>10</v>
      </c>
      <c r="D106" s="224"/>
      <c r="E106" s="224"/>
      <c r="F106" s="224" t="str">
        <f>te!A12</f>
        <v>Market indices for investment properties</v>
      </c>
      <c r="G106" s="224"/>
      <c r="H106" s="224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45" t="str">
        <f>hi!$G$5</f>
        <v>2nd quarter 2020</v>
      </c>
    </row>
    <row r="107" spans="1:104" s="11" customFormat="1" ht="9.9499999999999993" customHeight="1" x14ac:dyDescent="0.2">
      <c r="A107" s="77"/>
      <c r="C107" s="224" t="s">
        <v>0</v>
      </c>
      <c r="D107" s="224"/>
      <c r="E107" s="224"/>
      <c r="W107" s="77"/>
      <c r="X107" s="13"/>
    </row>
    <row r="108" spans="1:104" s="10" customFormat="1" ht="8.1" customHeight="1" x14ac:dyDescent="0.2">
      <c r="A108" s="13"/>
      <c r="W108" s="13"/>
      <c r="X108" s="13"/>
    </row>
    <row r="109" spans="1:104" s="10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x14ac:dyDescent="0.2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</row>
  </sheetData>
  <sheetProtection sheet="1" objects="1" scenarios="1" selectLockedCells="1"/>
  <mergeCells count="30">
    <mergeCell ref="C11:K11"/>
    <mergeCell ref="C13:K13"/>
    <mergeCell ref="M11:U11"/>
    <mergeCell ref="M13:U13"/>
    <mergeCell ref="C33:H3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00:D100"/>
    <mergeCell ref="F57:G57"/>
    <mergeCell ref="D57:E57"/>
    <mergeCell ref="L57:M57"/>
    <mergeCell ref="C107:E107"/>
    <mergeCell ref="F106:H106"/>
    <mergeCell ref="C104:K104"/>
    <mergeCell ref="C103:K103"/>
    <mergeCell ref="C102:D102"/>
    <mergeCell ref="C101:D101"/>
    <mergeCell ref="C106:E106"/>
  </mergeCells>
  <phoneticPr fontId="2" type="noConversion"/>
  <conditionalFormatting sqref="M82 O83:O91 M59:M78 E42:K42 E38:K40 M39:U40 E101:K102">
    <cfRule type="expression" dxfId="94" priority="174" stopIfTrue="1">
      <formula>#N/A</formula>
    </cfRule>
  </conditionalFormatting>
  <conditionalFormatting sqref="M82 O83:O91 M59:M78 E42:K42 E38:K40 M39:U40 E101:K102">
    <cfRule type="containsErrors" dxfId="93" priority="173">
      <formula>ISERROR(E38)</formula>
    </cfRule>
  </conditionalFormatting>
  <conditionalFormatting sqref="E101:K102">
    <cfRule type="expression" dxfId="92" priority="172" stopIfTrue="1">
      <formula>#N/A</formula>
    </cfRule>
  </conditionalFormatting>
  <conditionalFormatting sqref="E101:K102">
    <cfRule type="containsErrors" dxfId="91" priority="171">
      <formula>ISERROR(E101)</formula>
    </cfRule>
  </conditionalFormatting>
  <conditionalFormatting sqref="E58:E97 E99">
    <cfRule type="expression" dxfId="90" priority="170" stopIfTrue="1">
      <formula>#N/A</formula>
    </cfRule>
  </conditionalFormatting>
  <conditionalFormatting sqref="E58:E97 E99">
    <cfRule type="containsErrors" dxfId="89" priority="169">
      <formula>ISERROR(E58)</formula>
    </cfRule>
  </conditionalFormatting>
  <conditionalFormatting sqref="E58:E97 E99">
    <cfRule type="expression" dxfId="88" priority="168" stopIfTrue="1">
      <formula>#N/A</formula>
    </cfRule>
  </conditionalFormatting>
  <conditionalFormatting sqref="E58:E97 E99">
    <cfRule type="containsErrors" dxfId="87" priority="167">
      <formula>ISERROR(E58)</formula>
    </cfRule>
  </conditionalFormatting>
  <conditionalFormatting sqref="N131">
    <cfRule type="expression" priority="159">
      <formula>"istzahl($D$10)"</formula>
    </cfRule>
  </conditionalFormatting>
  <conditionalFormatting sqref="E36 J36:K36">
    <cfRule type="expression" dxfId="86" priority="58" stopIfTrue="1">
      <formula>#N/A</formula>
    </cfRule>
  </conditionalFormatting>
  <conditionalFormatting sqref="E36 J36:K36">
    <cfRule type="containsErrors" dxfId="85" priority="57">
      <formula>ISERROR(E36)</formula>
    </cfRule>
  </conditionalFormatting>
  <conditionalFormatting sqref="E36 J36:K36">
    <cfRule type="expression" dxfId="84" priority="56" stopIfTrue="1">
      <formula>#N/A</formula>
    </cfRule>
  </conditionalFormatting>
  <conditionalFormatting sqref="E36 J36:K36">
    <cfRule type="containsErrors" dxfId="83" priority="55">
      <formula>ISERROR(E36)</formula>
    </cfRule>
  </conditionalFormatting>
  <conditionalFormatting sqref="M58">
    <cfRule type="expression" dxfId="82" priority="38" stopIfTrue="1">
      <formula>#N/A</formula>
    </cfRule>
  </conditionalFormatting>
  <conditionalFormatting sqref="M58">
    <cfRule type="containsErrors" dxfId="81" priority="37">
      <formula>ISERROR(M58)</formula>
    </cfRule>
  </conditionalFormatting>
  <conditionalFormatting sqref="M58">
    <cfRule type="expression" dxfId="80" priority="36" stopIfTrue="1">
      <formula>#N/A</formula>
    </cfRule>
  </conditionalFormatting>
  <conditionalFormatting sqref="M58">
    <cfRule type="containsErrors" dxfId="79" priority="35">
      <formula>ISERROR(M58)</formula>
    </cfRule>
  </conditionalFormatting>
  <conditionalFormatting sqref="V78:V80 B84:V93 B78:J83 R81:V83 K82:Q83 R79:U80 K78:U78 P80:Q81 L41:V41 B40:B41 B42:V42 B44:V55 D43:V43 C41 B43 C40:V40 B39:V39 B57:V77 B56:P56 T56:V56 C99:V99 C94:V97 B94:B99 B101:V116">
    <cfRule type="containsErrors" dxfId="78" priority="30">
      <formula>ISERROR(B39)</formula>
    </cfRule>
  </conditionalFormatting>
  <conditionalFormatting sqref="M80">
    <cfRule type="expression" dxfId="77" priority="26" stopIfTrue="1">
      <formula>#N/A</formula>
    </cfRule>
  </conditionalFormatting>
  <conditionalFormatting sqref="M80">
    <cfRule type="containsErrors" dxfId="76" priority="25">
      <formula>ISERROR(M80)</formula>
    </cfRule>
  </conditionalFormatting>
  <conditionalFormatting sqref="K80:N80">
    <cfRule type="containsErrors" dxfId="75" priority="24">
      <formula>ISERROR(K80)</formula>
    </cfRule>
  </conditionalFormatting>
  <conditionalFormatting sqref="O81">
    <cfRule type="expression" dxfId="74" priority="14" stopIfTrue="1">
      <formula>#N/A</formula>
    </cfRule>
  </conditionalFormatting>
  <conditionalFormatting sqref="O81">
    <cfRule type="containsErrors" dxfId="73" priority="13">
      <formula>ISERROR(O81)</formula>
    </cfRule>
  </conditionalFormatting>
  <conditionalFormatting sqref="K81:L81 N81">
    <cfRule type="containsErrors" dxfId="72" priority="21">
      <formula>ISERROR(K81)</formula>
    </cfRule>
  </conditionalFormatting>
  <conditionalFormatting sqref="M81">
    <cfRule type="expression" dxfId="71" priority="20" stopIfTrue="1">
      <formula>#N/A</formula>
    </cfRule>
  </conditionalFormatting>
  <conditionalFormatting sqref="M81">
    <cfRule type="containsErrors" dxfId="70" priority="19">
      <formula>ISERROR(M81)</formula>
    </cfRule>
  </conditionalFormatting>
  <conditionalFormatting sqref="M81">
    <cfRule type="containsErrors" dxfId="69" priority="18">
      <formula>ISERROR(M81)</formula>
    </cfRule>
  </conditionalFormatting>
  <conditionalFormatting sqref="O80">
    <cfRule type="expression" dxfId="68" priority="17" stopIfTrue="1">
      <formula>#N/A</formula>
    </cfRule>
  </conditionalFormatting>
  <conditionalFormatting sqref="O80">
    <cfRule type="containsErrors" dxfId="67" priority="16">
      <formula>ISERROR(O80)</formula>
    </cfRule>
  </conditionalFormatting>
  <conditionalFormatting sqref="O80">
    <cfRule type="containsErrors" dxfId="66" priority="15">
      <formula>ISERROR(O80)</formula>
    </cfRule>
  </conditionalFormatting>
  <conditionalFormatting sqref="O81">
    <cfRule type="containsErrors" dxfId="65" priority="12">
      <formula>ISERROR(O81)</formula>
    </cfRule>
  </conditionalFormatting>
  <conditionalFormatting sqref="E100:K100">
    <cfRule type="expression" dxfId="64" priority="11" stopIfTrue="1">
      <formula>#N/A</formula>
    </cfRule>
  </conditionalFormatting>
  <conditionalFormatting sqref="E100:K100">
    <cfRule type="containsErrors" dxfId="63" priority="10">
      <formula>ISERROR(E100)</formula>
    </cfRule>
  </conditionalFormatting>
  <conditionalFormatting sqref="E100:K100">
    <cfRule type="expression" dxfId="62" priority="9" stopIfTrue="1">
      <formula>#N/A</formula>
    </cfRule>
  </conditionalFormatting>
  <conditionalFormatting sqref="E100:K100">
    <cfRule type="containsErrors" dxfId="61" priority="8">
      <formula>ISERROR(E100)</formula>
    </cfRule>
  </conditionalFormatting>
  <conditionalFormatting sqref="B100:V100">
    <cfRule type="containsErrors" dxfId="60" priority="7">
      <formula>ISERROR(B100)</formula>
    </cfRule>
  </conditionalFormatting>
  <conditionalFormatting sqref="M34:U35">
    <cfRule type="containsErrors" dxfId="59" priority="6">
      <formula>ISERROR(M34)</formula>
    </cfRule>
  </conditionalFormatting>
  <conditionalFormatting sqref="E98">
    <cfRule type="expression" dxfId="58" priority="5" stopIfTrue="1">
      <formula>#N/A</formula>
    </cfRule>
  </conditionalFormatting>
  <conditionalFormatting sqref="E98">
    <cfRule type="containsErrors" dxfId="57" priority="4">
      <formula>ISERROR(E98)</formula>
    </cfRule>
  </conditionalFormatting>
  <conditionalFormatting sqref="E98">
    <cfRule type="expression" dxfId="56" priority="3" stopIfTrue="1">
      <formula>#N/A</formula>
    </cfRule>
  </conditionalFormatting>
  <conditionalFormatting sqref="E98">
    <cfRule type="containsErrors" dxfId="55" priority="2">
      <formula>ISERROR(E98)</formula>
    </cfRule>
  </conditionalFormatting>
  <conditionalFormatting sqref="C98:V98">
    <cfRule type="containsErrors" dxfId="54" priority="1">
      <formula>ISERROR(C98)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00:K100 D58 F58 F59:F97 C104:K104 D101 F101 D102 F102 H101 H102 J101 J102 F105:K105 D59:D96 D97 D103:K103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B8" sqref="B8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E1" s="13"/>
      <c r="AF1" s="13"/>
    </row>
    <row r="2" spans="1:103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4" t="str">
        <f>te!A12</f>
        <v>Market indices for investment properties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4" t="str">
        <f>hi!$G$5</f>
        <v>2nd quarter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4"/>
      <c r="F5" s="10"/>
      <c r="G5" s="125"/>
      <c r="H5" s="124"/>
      <c r="I5" s="126"/>
      <c r="J5" s="126"/>
      <c r="K5" s="126"/>
      <c r="L5" s="126"/>
      <c r="M5" s="127"/>
      <c r="N5" s="127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CS9" s="10"/>
      <c r="CT9" s="10"/>
      <c r="CU9" s="10"/>
      <c r="CV9" s="10"/>
      <c r="CW9" s="10"/>
      <c r="CX9" s="10"/>
      <c r="CY9" s="10"/>
    </row>
    <row r="10" spans="1:103" s="48" customFormat="1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10"/>
      <c r="W10" s="10"/>
      <c r="X10" s="47"/>
      <c r="Y10" s="47"/>
      <c r="Z10" s="47"/>
      <c r="AA10" s="47"/>
      <c r="AB10" s="47"/>
      <c r="AC10" s="47"/>
      <c r="AD10" s="47"/>
      <c r="AE10" s="13"/>
      <c r="AF10" s="13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</row>
    <row r="11" spans="1:103" x14ac:dyDescent="0.2">
      <c r="A11" s="46"/>
      <c r="B11" s="47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6"/>
      <c r="B12" s="47"/>
      <c r="C12" s="161" t="str">
        <f>te!A114</f>
        <v>FPRE regions</v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6"/>
      <c r="B13" s="47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152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6"/>
      <c r="B14" s="47"/>
      <c r="C14" s="231" t="str">
        <f>CONCATENATE(hi!A66,": ",hi!B66)</f>
        <v>1: Region of Lake Geneva</v>
      </c>
      <c r="D14" s="231"/>
      <c r="E14" s="231"/>
      <c r="F14" s="231"/>
      <c r="G14" s="231"/>
      <c r="H14" s="231"/>
      <c r="I14" s="231"/>
      <c r="J14" s="231" t="str">
        <f>CONCATENATE(hi!A67,": ",hi!B67)</f>
        <v>2: Region of Jura</v>
      </c>
      <c r="K14" s="231"/>
      <c r="L14" s="231"/>
      <c r="M14" s="231"/>
      <c r="N14" s="231"/>
      <c r="O14" s="231"/>
      <c r="P14" s="153"/>
      <c r="Q14" s="231" t="str">
        <f>CONCATENATE(hi!A68,": ",hi!B68)</f>
        <v>3: Region of Espace Mittelland</v>
      </c>
      <c r="R14" s="231"/>
      <c r="S14" s="231"/>
      <c r="T14" s="231"/>
      <c r="U14" s="231"/>
      <c r="V14" s="231"/>
      <c r="W14" s="231"/>
      <c r="X14" s="231" t="str">
        <f>CONCATENATE(hi!A69,": ",hi!B69)</f>
        <v>4: Region of Basel</v>
      </c>
      <c r="Y14" s="231"/>
      <c r="Z14" s="231"/>
      <c r="AA14" s="231"/>
      <c r="AB14" s="231"/>
      <c r="AC14" s="231"/>
    </row>
    <row r="15" spans="1:103" x14ac:dyDescent="0.2">
      <c r="A15" s="46"/>
      <c r="B15" s="47"/>
      <c r="C15" s="154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4"/>
      <c r="Q15" s="154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</row>
    <row r="16" spans="1:103" x14ac:dyDescent="0.2">
      <c r="A16" s="46"/>
      <c r="B16" s="47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4"/>
    </row>
    <row r="17" spans="1:30" x14ac:dyDescent="0.2">
      <c r="A17" s="46"/>
      <c r="B17" s="47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4"/>
    </row>
    <row r="18" spans="1:30" x14ac:dyDescent="0.2">
      <c r="A18" s="46"/>
      <c r="B18" s="47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4"/>
    </row>
    <row r="19" spans="1:30" x14ac:dyDescent="0.2">
      <c r="A19" s="46"/>
      <c r="B19" s="47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4"/>
    </row>
    <row r="20" spans="1:30" x14ac:dyDescent="0.2">
      <c r="A20" s="46"/>
      <c r="B20" s="47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4"/>
    </row>
    <row r="21" spans="1:30" x14ac:dyDescent="0.2">
      <c r="A21" s="46"/>
      <c r="B21" s="47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</row>
    <row r="22" spans="1:30" x14ac:dyDescent="0.2">
      <c r="A22" s="46"/>
      <c r="B22" s="47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</row>
    <row r="23" spans="1:30" x14ac:dyDescent="0.2">
      <c r="A23" s="46"/>
      <c r="B23" s="47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0" x14ac:dyDescent="0.2">
      <c r="A24" s="46"/>
      <c r="B24" s="47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5"/>
      <c r="R24" s="153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4"/>
    </row>
    <row r="25" spans="1:30" x14ac:dyDescent="0.2">
      <c r="A25" s="46"/>
      <c r="B25" s="47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5"/>
      <c r="R25" s="153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4"/>
    </row>
    <row r="26" spans="1:30" ht="30" customHeight="1" x14ac:dyDescent="0.2">
      <c r="A26" s="46"/>
      <c r="B26" s="47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5"/>
      <c r="R26" s="153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4"/>
    </row>
    <row r="27" spans="1:30" x14ac:dyDescent="0.2">
      <c r="A27" s="46"/>
      <c r="B27" s="47"/>
      <c r="C27" s="231" t="str">
        <f>CONCATENATE(hi!A70,": ",hi!B70)</f>
        <v>5: Region of Zurich</v>
      </c>
      <c r="D27" s="231"/>
      <c r="E27" s="231"/>
      <c r="F27" s="231"/>
      <c r="G27" s="231"/>
      <c r="H27" s="231"/>
      <c r="I27" s="231"/>
      <c r="J27" s="231" t="str">
        <f>CONCATENATE(hi!A71,": ",hi!B71)</f>
        <v>6: Region of Eastern Switzerland</v>
      </c>
      <c r="K27" s="231"/>
      <c r="L27" s="231"/>
      <c r="M27" s="231"/>
      <c r="N27" s="231"/>
      <c r="O27" s="231"/>
      <c r="P27" s="153"/>
      <c r="Q27" s="231" t="str">
        <f>CONCATENATE(hi!A72,": ",hi!B72)</f>
        <v>7: Region of the Alps</v>
      </c>
      <c r="R27" s="231"/>
      <c r="S27" s="231"/>
      <c r="T27" s="231"/>
      <c r="U27" s="231"/>
      <c r="V27" s="231"/>
      <c r="W27" s="231"/>
      <c r="X27" s="231" t="str">
        <f>CONCATENATE(hi!A73,": ",hi!B73)</f>
        <v>8: Region of Southern Switzerland</v>
      </c>
      <c r="Y27" s="231"/>
      <c r="Z27" s="231"/>
      <c r="AA27" s="231"/>
      <c r="AB27" s="231"/>
      <c r="AC27" s="231"/>
    </row>
    <row r="28" spans="1:30" x14ac:dyDescent="0.2">
      <c r="A28" s="46"/>
      <c r="B28" s="47"/>
      <c r="C28" s="154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4"/>
      <c r="Q28" s="157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3"/>
    </row>
    <row r="29" spans="1:30" x14ac:dyDescent="0.2">
      <c r="A29" s="46"/>
      <c r="B29" s="47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9"/>
      <c r="R29" s="153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3"/>
    </row>
    <row r="30" spans="1:30" x14ac:dyDescent="0.2">
      <c r="A30" s="46"/>
      <c r="B30" s="47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9"/>
      <c r="R30" s="153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3"/>
    </row>
    <row r="31" spans="1:30" x14ac:dyDescent="0.2">
      <c r="A31" s="46"/>
      <c r="B31" s="47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9"/>
      <c r="R31" s="153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3"/>
    </row>
    <row r="32" spans="1:30" x14ac:dyDescent="0.2">
      <c r="A32" s="46"/>
      <c r="B32" s="47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9"/>
      <c r="R32" s="153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3"/>
    </row>
    <row r="33" spans="1:104" x14ac:dyDescent="0.2">
      <c r="A33" s="46"/>
      <c r="B33" s="47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9"/>
      <c r="R33" s="153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3"/>
    </row>
    <row r="34" spans="1:104" x14ac:dyDescent="0.2">
      <c r="A34" s="46"/>
      <c r="B34" s="47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9"/>
      <c r="R34" s="153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4"/>
    </row>
    <row r="35" spans="1:104" x14ac:dyDescent="0.2">
      <c r="A35" s="46"/>
      <c r="B35" s="47"/>
      <c r="C35" s="155"/>
      <c r="D35" s="153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4"/>
      <c r="Q35" s="159"/>
      <c r="R35" s="153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4"/>
    </row>
    <row r="36" spans="1:104" x14ac:dyDescent="0.2">
      <c r="A36" s="46"/>
      <c r="B36" s="47"/>
      <c r="C36" s="155"/>
      <c r="D36" s="15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4"/>
      <c r="Q36" s="159"/>
      <c r="R36" s="153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4"/>
    </row>
    <row r="37" spans="1:104" x14ac:dyDescent="0.2">
      <c r="A37" s="46"/>
      <c r="B37" s="47"/>
      <c r="C37" s="155"/>
      <c r="D37" s="15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5"/>
      <c r="Q37" s="159"/>
      <c r="R37" s="153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104" x14ac:dyDescent="0.2">
      <c r="A38" s="46"/>
      <c r="B38" s="47"/>
      <c r="C38" s="155"/>
      <c r="D38" s="153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5"/>
      <c r="Q38" s="159"/>
      <c r="R38" s="153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104" x14ac:dyDescent="0.2">
      <c r="A39" s="46"/>
      <c r="B39" s="47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5"/>
      <c r="Q39" s="159"/>
      <c r="R39" s="153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104" x14ac:dyDescent="0.2">
      <c r="A40" s="46"/>
      <c r="B40" s="47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1"/>
      <c r="Q40" s="231"/>
      <c r="R40" s="231"/>
      <c r="S40" s="231"/>
      <c r="T40" s="231"/>
      <c r="U40" s="231"/>
      <c r="V40" s="231"/>
      <c r="W40" s="231"/>
      <c r="X40" s="245"/>
      <c r="Y40" s="10"/>
      <c r="Z40" s="10"/>
      <c r="AA40" s="10"/>
      <c r="AB40" s="10"/>
      <c r="AC40" s="10"/>
    </row>
    <row r="41" spans="1:104" x14ac:dyDescent="0.2">
      <c r="A41" s="46"/>
      <c r="B41" s="47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4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</row>
    <row r="42" spans="1:104" x14ac:dyDescent="0.2">
      <c r="A42" s="46"/>
      <c r="B42" s="47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</row>
    <row r="43" spans="1:104" x14ac:dyDescent="0.2">
      <c r="A43" s="46"/>
      <c r="B43" s="47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</row>
    <row r="44" spans="1:104" x14ac:dyDescent="0.2">
      <c r="A44" s="46"/>
      <c r="B44" s="47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47"/>
      <c r="AE45" s="13"/>
      <c r="AF45" s="13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</row>
    <row r="46" spans="1:104" ht="9.9499999999999993" customHeight="1" x14ac:dyDescent="0.2">
      <c r="A46" s="13"/>
      <c r="B46" s="78"/>
      <c r="C46" s="224" t="s">
        <v>10</v>
      </c>
      <c r="D46" s="224"/>
      <c r="E46" s="224"/>
      <c r="F46" s="143"/>
      <c r="G46" s="143"/>
      <c r="H46" s="139" t="str">
        <f>te!A12</f>
        <v>Market indices for investment properties</v>
      </c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78"/>
      <c r="U46" s="144"/>
      <c r="V46" s="144"/>
      <c r="W46" s="144"/>
      <c r="X46" s="144"/>
      <c r="Y46" s="144"/>
      <c r="Z46" s="144"/>
      <c r="AA46" s="144"/>
      <c r="AB46" s="144"/>
      <c r="AC46" s="140" t="str">
        <f>hi!$G$5</f>
        <v>2nd quarter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8"/>
      <c r="C47" s="224" t="s">
        <v>0</v>
      </c>
      <c r="D47" s="224"/>
      <c r="E47" s="224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</row>
    <row r="91" spans="1:30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</row>
    <row r="92" spans="1:30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</row>
    <row r="93" spans="1:30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</row>
    <row r="94" spans="1:30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</row>
    <row r="95" spans="1:30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</row>
    <row r="96" spans="1:30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</row>
    <row r="97" spans="1:30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</row>
    <row r="98" spans="1:30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</row>
    <row r="99" spans="1:30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</row>
    <row r="100" spans="1:30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</row>
    <row r="101" spans="1:30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</row>
    <row r="102" spans="1:30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</row>
    <row r="103" spans="1:30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</row>
    <row r="104" spans="1:30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</row>
    <row r="105" spans="1:30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</row>
    <row r="106" spans="1:30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</row>
    <row r="107" spans="1:30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</row>
    <row r="108" spans="1:30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</row>
    <row r="109" spans="1:30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</row>
    <row r="110" spans="1:30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</row>
    <row r="111" spans="1:30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</row>
    <row r="112" spans="1:30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</row>
    <row r="113" spans="1:30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</row>
    <row r="114" spans="1:30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</row>
    <row r="115" spans="1:30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</row>
    <row r="116" spans="1:30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</row>
    <row r="117" spans="1:30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</row>
    <row r="118" spans="1:30" x14ac:dyDescent="0.2">
      <c r="A118" s="46"/>
      <c r="B118" s="46"/>
    </row>
    <row r="119" spans="1:30" x14ac:dyDescent="0.2">
      <c r="A119" s="46"/>
      <c r="B119" s="46"/>
    </row>
    <row r="120" spans="1:30" x14ac:dyDescent="0.2">
      <c r="A120" s="46"/>
      <c r="B120" s="46"/>
    </row>
    <row r="121" spans="1:30" x14ac:dyDescent="0.2">
      <c r="A121" s="46"/>
      <c r="B121" s="46"/>
    </row>
    <row r="122" spans="1:30" x14ac:dyDescent="0.2">
      <c r="A122" s="46"/>
      <c r="B122" s="46"/>
    </row>
    <row r="123" spans="1:30" x14ac:dyDescent="0.2">
      <c r="A123" s="46"/>
      <c r="B123" s="46"/>
    </row>
    <row r="124" spans="1:30" x14ac:dyDescent="0.2">
      <c r="A124" s="46"/>
      <c r="B124" s="46"/>
    </row>
    <row r="125" spans="1:30" x14ac:dyDescent="0.2">
      <c r="A125" s="46"/>
      <c r="B125" s="46"/>
    </row>
    <row r="126" spans="1:30" x14ac:dyDescent="0.2">
      <c r="A126" s="46"/>
      <c r="B126" s="46"/>
    </row>
    <row r="127" spans="1:30" x14ac:dyDescent="0.2">
      <c r="A127" s="46"/>
      <c r="B127" s="46"/>
    </row>
    <row r="128" spans="1:30" x14ac:dyDescent="0.2">
      <c r="A128" s="46"/>
      <c r="B128" s="46"/>
    </row>
    <row r="129" spans="1:31" x14ac:dyDescent="0.2">
      <c r="A129" s="46"/>
      <c r="B129" s="46"/>
    </row>
    <row r="130" spans="1:31" x14ac:dyDescent="0.2">
      <c r="A130" s="46"/>
      <c r="B130" s="46"/>
    </row>
    <row r="131" spans="1:31" x14ac:dyDescent="0.2">
      <c r="A131" s="46"/>
      <c r="B131" s="46"/>
    </row>
    <row r="132" spans="1:31" x14ac:dyDescent="0.2">
      <c r="A132" s="46"/>
      <c r="B132" s="46"/>
    </row>
    <row r="133" spans="1:31" x14ac:dyDescent="0.2">
      <c r="A133" s="46"/>
      <c r="B133" s="46"/>
    </row>
    <row r="134" spans="1:31" x14ac:dyDescent="0.2">
      <c r="A134" s="46"/>
      <c r="B134" s="46"/>
    </row>
    <row r="135" spans="1:31" x14ac:dyDescent="0.2">
      <c r="A135" s="46"/>
      <c r="B135" s="46"/>
    </row>
    <row r="136" spans="1:31" x14ac:dyDescent="0.2">
      <c r="A136" s="46"/>
      <c r="B136" s="46"/>
    </row>
    <row r="137" spans="1:31" x14ac:dyDescent="0.2">
      <c r="A137" s="46"/>
      <c r="B137" s="46"/>
    </row>
    <row r="138" spans="1:31" x14ac:dyDescent="0.2">
      <c r="A138" s="46"/>
      <c r="B138" s="46"/>
    </row>
    <row r="139" spans="1:31" x14ac:dyDescent="0.2">
      <c r="A139" s="46"/>
      <c r="B139" s="46"/>
    </row>
    <row r="140" spans="1:31" x14ac:dyDescent="0.2">
      <c r="A140" s="46"/>
      <c r="B140" s="46"/>
    </row>
    <row r="141" spans="1:31" x14ac:dyDescent="0.2">
      <c r="A141" s="46"/>
      <c r="B141" s="46"/>
    </row>
    <row r="142" spans="1:31" x14ac:dyDescent="0.2">
      <c r="A142" s="46"/>
      <c r="B142" s="46"/>
    </row>
    <row r="143" spans="1:31" ht="15" x14ac:dyDescent="0.2">
      <c r="A143" s="46"/>
      <c r="B143" s="46"/>
      <c r="AE143" s="77"/>
    </row>
    <row r="144" spans="1:31" x14ac:dyDescent="0.2">
      <c r="A144" s="46"/>
      <c r="B144" s="46"/>
    </row>
    <row r="145" spans="1:2" x14ac:dyDescent="0.2">
      <c r="A145" s="46"/>
      <c r="B145" s="46"/>
    </row>
    <row r="146" spans="1:2" x14ac:dyDescent="0.2">
      <c r="A146" s="46"/>
      <c r="B146" s="46"/>
    </row>
    <row r="147" spans="1:2" x14ac:dyDescent="0.2">
      <c r="A147" s="46"/>
      <c r="B147" s="46"/>
    </row>
    <row r="148" spans="1:2" x14ac:dyDescent="0.2">
      <c r="A148" s="46"/>
      <c r="B148" s="46"/>
    </row>
    <row r="149" spans="1:2" x14ac:dyDescent="0.2">
      <c r="A149" s="46"/>
      <c r="B149" s="46"/>
    </row>
    <row r="150" spans="1:2" x14ac:dyDescent="0.2">
      <c r="A150" s="46"/>
      <c r="B150" s="46"/>
    </row>
    <row r="151" spans="1:2" x14ac:dyDescent="0.2">
      <c r="A151" s="46"/>
      <c r="B151" s="46"/>
    </row>
    <row r="152" spans="1:2" x14ac:dyDescent="0.2">
      <c r="A152" s="46"/>
      <c r="B152" s="46"/>
    </row>
    <row r="153" spans="1:2" x14ac:dyDescent="0.2">
      <c r="A153" s="46"/>
      <c r="B153" s="46"/>
    </row>
    <row r="154" spans="1:2" x14ac:dyDescent="0.2">
      <c r="A154" s="46"/>
      <c r="B154" s="46"/>
    </row>
    <row r="155" spans="1:2" x14ac:dyDescent="0.2">
      <c r="A155" s="46"/>
      <c r="B155" s="46"/>
    </row>
    <row r="156" spans="1:2" x14ac:dyDescent="0.2">
      <c r="A156" s="46"/>
      <c r="B156" s="46"/>
    </row>
    <row r="157" spans="1:2" x14ac:dyDescent="0.2">
      <c r="A157" s="46"/>
      <c r="B157" s="46"/>
    </row>
    <row r="158" spans="1:2" x14ac:dyDescent="0.2">
      <c r="A158" s="46"/>
      <c r="B158" s="46"/>
    </row>
    <row r="159" spans="1:2" x14ac:dyDescent="0.2">
      <c r="A159" s="46"/>
      <c r="B159" s="46"/>
    </row>
    <row r="160" spans="1:2" x14ac:dyDescent="0.2">
      <c r="A160" s="46"/>
      <c r="B160" s="46"/>
    </row>
    <row r="161" spans="1:2" x14ac:dyDescent="0.2">
      <c r="A161" s="46"/>
      <c r="B161" s="46"/>
    </row>
    <row r="162" spans="1:2" x14ac:dyDescent="0.2">
      <c r="A162" s="46"/>
      <c r="B162" s="46"/>
    </row>
    <row r="163" spans="1:2" x14ac:dyDescent="0.2">
      <c r="A163" s="46"/>
      <c r="B163" s="46"/>
    </row>
    <row r="164" spans="1:2" x14ac:dyDescent="0.2">
      <c r="A164" s="46"/>
      <c r="B164" s="46"/>
    </row>
    <row r="165" spans="1:2" x14ac:dyDescent="0.2">
      <c r="A165" s="46"/>
      <c r="B165" s="46"/>
    </row>
    <row r="166" spans="1:2" x14ac:dyDescent="0.2">
      <c r="A166" s="46"/>
      <c r="B166" s="46"/>
    </row>
    <row r="167" spans="1:2" x14ac:dyDescent="0.2">
      <c r="A167" s="46"/>
      <c r="B167" s="46"/>
    </row>
    <row r="168" spans="1:2" x14ac:dyDescent="0.2">
      <c r="A168" s="46"/>
      <c r="B168" s="46"/>
    </row>
    <row r="169" spans="1:2" x14ac:dyDescent="0.2">
      <c r="A169" s="46"/>
      <c r="B169" s="46"/>
    </row>
    <row r="170" spans="1:2" x14ac:dyDescent="0.2">
      <c r="A170" s="46"/>
      <c r="B170" s="46"/>
    </row>
    <row r="171" spans="1:2" x14ac:dyDescent="0.2">
      <c r="A171" s="46"/>
      <c r="B171" s="46"/>
    </row>
    <row r="172" spans="1:2" x14ac:dyDescent="0.2">
      <c r="A172" s="46"/>
      <c r="B172" s="46"/>
    </row>
    <row r="173" spans="1:2" x14ac:dyDescent="0.2">
      <c r="A173" s="46"/>
      <c r="B173" s="46"/>
    </row>
    <row r="174" spans="1:2" x14ac:dyDescent="0.2">
      <c r="A174" s="46"/>
      <c r="B174" s="46"/>
    </row>
    <row r="175" spans="1:2" x14ac:dyDescent="0.2">
      <c r="A175" s="46"/>
      <c r="B175" s="46"/>
    </row>
    <row r="176" spans="1:2" x14ac:dyDescent="0.2">
      <c r="A176" s="46"/>
      <c r="B176" s="46"/>
    </row>
    <row r="177" spans="1:2" x14ac:dyDescent="0.2">
      <c r="A177" s="46"/>
      <c r="B177" s="46"/>
    </row>
    <row r="178" spans="1:2" x14ac:dyDescent="0.2">
      <c r="A178" s="46"/>
      <c r="B178" s="46"/>
    </row>
    <row r="179" spans="1:2" x14ac:dyDescent="0.2">
      <c r="A179" s="46"/>
      <c r="B179" s="46"/>
    </row>
    <row r="180" spans="1:2" x14ac:dyDescent="0.2">
      <c r="A180" s="46"/>
      <c r="B180" s="46"/>
    </row>
    <row r="181" spans="1:2" x14ac:dyDescent="0.2">
      <c r="A181" s="46"/>
      <c r="B181" s="46"/>
    </row>
    <row r="182" spans="1:2" x14ac:dyDescent="0.2">
      <c r="A182" s="46"/>
      <c r="B182" s="46"/>
    </row>
    <row r="183" spans="1:2" x14ac:dyDescent="0.2">
      <c r="A183" s="46"/>
      <c r="B183" s="46"/>
    </row>
    <row r="184" spans="1:2" x14ac:dyDescent="0.2">
      <c r="A184" s="46"/>
      <c r="B184" s="46"/>
    </row>
    <row r="185" spans="1:2" x14ac:dyDescent="0.2">
      <c r="A185" s="46"/>
      <c r="B185" s="46"/>
    </row>
    <row r="186" spans="1:2" x14ac:dyDescent="0.2">
      <c r="A186" s="46"/>
      <c r="B186" s="46"/>
    </row>
    <row r="187" spans="1:2" x14ac:dyDescent="0.2">
      <c r="A187" s="46"/>
      <c r="B187" s="46"/>
    </row>
    <row r="188" spans="1:2" x14ac:dyDescent="0.2">
      <c r="A188" s="46"/>
      <c r="B188" s="46"/>
    </row>
    <row r="189" spans="1:2" x14ac:dyDescent="0.2">
      <c r="A189" s="46"/>
      <c r="B189" s="46"/>
    </row>
    <row r="190" spans="1:2" x14ac:dyDescent="0.2">
      <c r="A190" s="46"/>
      <c r="B190" s="46"/>
    </row>
    <row r="191" spans="1:2" x14ac:dyDescent="0.2">
      <c r="A191" s="46"/>
      <c r="B191" s="46"/>
    </row>
    <row r="192" spans="1:2" x14ac:dyDescent="0.2">
      <c r="A192" s="46"/>
      <c r="B192" s="46"/>
    </row>
    <row r="193" spans="1:2" x14ac:dyDescent="0.2">
      <c r="A193" s="46"/>
      <c r="B193" s="46"/>
    </row>
    <row r="194" spans="1:2" x14ac:dyDescent="0.2">
      <c r="A194" s="46"/>
      <c r="B194" s="46"/>
    </row>
    <row r="195" spans="1:2" x14ac:dyDescent="0.2">
      <c r="A195" s="46"/>
      <c r="B195" s="46"/>
    </row>
    <row r="196" spans="1:2" x14ac:dyDescent="0.2">
      <c r="A196" s="46"/>
      <c r="B196" s="46"/>
    </row>
    <row r="197" spans="1:2" x14ac:dyDescent="0.2">
      <c r="A197" s="46"/>
      <c r="B197" s="46"/>
    </row>
    <row r="198" spans="1:2" x14ac:dyDescent="0.2">
      <c r="A198" s="46"/>
      <c r="B198" s="46"/>
    </row>
    <row r="199" spans="1:2" x14ac:dyDescent="0.2">
      <c r="A199" s="46"/>
      <c r="B199" s="46"/>
    </row>
    <row r="200" spans="1:2" x14ac:dyDescent="0.2">
      <c r="A200" s="46"/>
      <c r="B200" s="46"/>
    </row>
    <row r="201" spans="1:2" x14ac:dyDescent="0.2">
      <c r="A201" s="46"/>
      <c r="B201" s="46"/>
    </row>
    <row r="202" spans="1:2" x14ac:dyDescent="0.2">
      <c r="A202" s="46"/>
      <c r="B202" s="46"/>
    </row>
    <row r="203" spans="1:2" x14ac:dyDescent="0.2">
      <c r="A203" s="46"/>
      <c r="B203" s="46"/>
    </row>
    <row r="204" spans="1:2" x14ac:dyDescent="0.2">
      <c r="A204" s="46"/>
      <c r="B204" s="46"/>
    </row>
    <row r="205" spans="1:2" x14ac:dyDescent="0.2">
      <c r="A205" s="46"/>
      <c r="B205" s="46"/>
    </row>
    <row r="206" spans="1:2" x14ac:dyDescent="0.2">
      <c r="A206" s="46"/>
      <c r="B206" s="46"/>
    </row>
    <row r="207" spans="1:2" x14ac:dyDescent="0.2">
      <c r="A207" s="46"/>
      <c r="B207" s="46"/>
    </row>
    <row r="208" spans="1:2" x14ac:dyDescent="0.2">
      <c r="A208" s="46"/>
      <c r="B208" s="46"/>
    </row>
    <row r="209" spans="1:2" x14ac:dyDescent="0.2">
      <c r="A209" s="46"/>
      <c r="B209" s="46"/>
    </row>
    <row r="210" spans="1:2" x14ac:dyDescent="0.2">
      <c r="A210" s="46"/>
      <c r="B210" s="46"/>
    </row>
    <row r="211" spans="1:2" x14ac:dyDescent="0.2">
      <c r="A211" s="46"/>
      <c r="B211" s="46"/>
    </row>
    <row r="212" spans="1:2" x14ac:dyDescent="0.2">
      <c r="A212" s="46"/>
      <c r="B212" s="46"/>
    </row>
    <row r="213" spans="1:2" x14ac:dyDescent="0.2">
      <c r="A213" s="46"/>
      <c r="B213" s="46"/>
    </row>
    <row r="214" spans="1:2" x14ac:dyDescent="0.2">
      <c r="A214" s="46"/>
      <c r="B214" s="46"/>
    </row>
    <row r="215" spans="1:2" x14ac:dyDescent="0.2">
      <c r="A215" s="46"/>
      <c r="B215" s="46"/>
    </row>
    <row r="216" spans="1:2" x14ac:dyDescent="0.2">
      <c r="A216" s="46"/>
      <c r="B216" s="46"/>
    </row>
    <row r="217" spans="1:2" x14ac:dyDescent="0.2">
      <c r="A217" s="46"/>
      <c r="B217" s="46"/>
    </row>
    <row r="218" spans="1:2" x14ac:dyDescent="0.2">
      <c r="A218" s="46"/>
      <c r="B218" s="46"/>
    </row>
    <row r="219" spans="1:2" x14ac:dyDescent="0.2">
      <c r="A219" s="46"/>
      <c r="B219" s="46"/>
    </row>
    <row r="220" spans="1:2" x14ac:dyDescent="0.2">
      <c r="A220" s="46"/>
      <c r="B220" s="46"/>
    </row>
    <row r="221" spans="1:2" x14ac:dyDescent="0.2">
      <c r="A221" s="46"/>
      <c r="B221" s="46"/>
    </row>
    <row r="222" spans="1:2" x14ac:dyDescent="0.2">
      <c r="A222" s="46"/>
      <c r="B222" s="46"/>
    </row>
    <row r="223" spans="1:2" x14ac:dyDescent="0.2">
      <c r="A223" s="46"/>
      <c r="B223" s="46"/>
    </row>
    <row r="224" spans="1:2" x14ac:dyDescent="0.2">
      <c r="A224" s="46"/>
      <c r="B224" s="46"/>
    </row>
    <row r="225" spans="1:2" x14ac:dyDescent="0.2">
      <c r="A225" s="46"/>
      <c r="B225" s="46"/>
    </row>
    <row r="226" spans="1:2" x14ac:dyDescent="0.2">
      <c r="A226" s="46"/>
      <c r="B226" s="46"/>
    </row>
    <row r="227" spans="1:2" x14ac:dyDescent="0.2">
      <c r="A227" s="46"/>
      <c r="B227" s="46"/>
    </row>
    <row r="228" spans="1:2" x14ac:dyDescent="0.2">
      <c r="A228" s="46"/>
      <c r="B228" s="46"/>
    </row>
    <row r="229" spans="1:2" x14ac:dyDescent="0.2">
      <c r="A229" s="46"/>
      <c r="B229" s="46"/>
    </row>
    <row r="230" spans="1:2" x14ac:dyDescent="0.2">
      <c r="A230" s="46"/>
      <c r="B230" s="46"/>
    </row>
    <row r="231" spans="1:2" x14ac:dyDescent="0.2">
      <c r="A231" s="46"/>
      <c r="B231" s="46"/>
    </row>
    <row r="232" spans="1:2" x14ac:dyDescent="0.2">
      <c r="A232" s="46"/>
      <c r="B232" s="46"/>
    </row>
    <row r="233" spans="1:2" x14ac:dyDescent="0.2">
      <c r="A233" s="46"/>
      <c r="B233" s="46"/>
    </row>
    <row r="234" spans="1:2" x14ac:dyDescent="0.2">
      <c r="A234" s="46"/>
      <c r="B234" s="46"/>
    </row>
    <row r="235" spans="1:2" x14ac:dyDescent="0.2">
      <c r="A235" s="46"/>
      <c r="B235" s="46"/>
    </row>
    <row r="236" spans="1:2" x14ac:dyDescent="0.2">
      <c r="A236" s="46"/>
      <c r="B236" s="46"/>
    </row>
    <row r="237" spans="1:2" x14ac:dyDescent="0.2">
      <c r="A237" s="46"/>
      <c r="B237" s="46"/>
    </row>
    <row r="238" spans="1:2" x14ac:dyDescent="0.2">
      <c r="A238" s="46"/>
      <c r="B238" s="46"/>
    </row>
    <row r="239" spans="1:2" x14ac:dyDescent="0.2">
      <c r="A239" s="46"/>
      <c r="B239" s="46"/>
    </row>
    <row r="240" spans="1:2" x14ac:dyDescent="0.2">
      <c r="A240" s="46"/>
      <c r="B240" s="46"/>
    </row>
  </sheetData>
  <sheetProtection sheet="1" objects="1" scenarios="1" selectLockedCell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58"/>
  <sheetViews>
    <sheetView workbookViewId="0">
      <selection activeCell="C40" sqref="C40:D40"/>
    </sheetView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4" t="str">
        <f>te!A12</f>
        <v>Market indices for investment properties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4" t="str">
        <f>hi!D62&amp;", "&amp;hi!$G$5</f>
        <v>Region of Lake Geneva, 2nd quarter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6"/>
      <c r="F6" s="126" t="str">
        <f>te!A58</f>
        <v>Index: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6"/>
      <c r="F7" s="126" t="str">
        <f>te!A25</f>
        <v>Region: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4"/>
      <c r="D8" s="74"/>
      <c r="E8" s="128"/>
      <c r="F8" s="10"/>
      <c r="G8" s="10"/>
      <c r="H8" s="10"/>
      <c r="I8" s="10"/>
      <c r="J8" s="10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2" t="str">
        <f>CONCATENATE(te!A110," ",hi!D62," ",te!A113)</f>
        <v>Indexes Region of Lake Geneva (1st quarter 2010 = 100)</v>
      </c>
      <c r="D11" s="242"/>
      <c r="E11" s="242"/>
      <c r="F11" s="242"/>
      <c r="G11" s="242"/>
      <c r="H11" s="242"/>
      <c r="I11" s="242"/>
      <c r="J11" s="242"/>
      <c r="K11" s="242"/>
      <c r="L11" s="83"/>
      <c r="M11" s="242" t="str">
        <f>CONCATENATE(te!A77," ",hi!D62)</f>
        <v>Total return Region of Lake Geneva</v>
      </c>
      <c r="N11" s="242"/>
      <c r="O11" s="242"/>
      <c r="P11" s="242"/>
      <c r="Q11" s="242"/>
      <c r="R11" s="242"/>
      <c r="S11" s="242"/>
      <c r="T11" s="242"/>
      <c r="U11" s="242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0"/>
      <c r="D12" s="130"/>
      <c r="E12" s="130"/>
      <c r="F12" s="130"/>
      <c r="G12" s="130"/>
      <c r="H12" s="130"/>
      <c r="I12" s="130"/>
      <c r="J12" s="130"/>
      <c r="K12" s="130"/>
      <c r="L12" s="83"/>
      <c r="M12" s="130"/>
      <c r="N12" s="130"/>
      <c r="O12" s="130"/>
      <c r="P12" s="130"/>
      <c r="Q12" s="130"/>
      <c r="R12" s="130"/>
      <c r="S12" s="130"/>
      <c r="T12" s="130"/>
      <c r="U12" s="130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3" t="str">
        <f>VLOOKUP(hi!C33,hi!A34:B38,2,FALSE)</f>
        <v xml:space="preserve"> Mixed-used properties</v>
      </c>
      <c r="D13" s="243"/>
      <c r="E13" s="243"/>
      <c r="F13" s="243"/>
      <c r="G13" s="243"/>
      <c r="H13" s="243"/>
      <c r="I13" s="243"/>
      <c r="J13" s="243"/>
      <c r="K13" s="243"/>
      <c r="L13" s="83"/>
      <c r="M13" s="243" t="str">
        <f>C55</f>
        <v xml:space="preserve"> Mixed-used properties</v>
      </c>
      <c r="N13" s="243"/>
      <c r="O13" s="243"/>
      <c r="P13" s="243"/>
      <c r="Q13" s="243"/>
      <c r="R13" s="243"/>
      <c r="S13" s="243"/>
      <c r="T13" s="243"/>
      <c r="U13" s="243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4" t="str">
        <f>te!$A$11</f>
        <v>Source: Market indices for investment properties Fahrländer Partner.</v>
      </c>
      <c r="D33" s="244"/>
      <c r="E33" s="244"/>
      <c r="F33" s="244"/>
      <c r="G33" s="244"/>
      <c r="H33" s="244"/>
      <c r="I33" s="10"/>
      <c r="J33" s="10"/>
      <c r="K33" s="10"/>
      <c r="L33" s="11"/>
      <c r="M33" s="216" t="str">
        <f>M41</f>
        <v>* The values for the current year are provisional and refer to the quarters available so far. Data status: 30 June 2020.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9" t="str">
        <f>M42</f>
        <v>Source: Market indices for investment properties Fahrländer Partner.</v>
      </c>
      <c r="N34" s="239"/>
      <c r="O34" s="239"/>
      <c r="P34" s="239"/>
      <c r="Q34" s="239"/>
      <c r="R34" s="239"/>
      <c r="S34" s="239"/>
      <c r="T34" s="239"/>
      <c r="U34" s="23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39"/>
      <c r="N35" s="239"/>
      <c r="O35" s="239"/>
      <c r="P35" s="239"/>
      <c r="Q35" s="239"/>
      <c r="R35" s="239"/>
      <c r="S35" s="239"/>
      <c r="T35" s="239"/>
      <c r="U35" s="239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Rates of change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Returns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178"/>
      <c r="Q37" s="178"/>
      <c r="R37" s="178"/>
      <c r="S37" s="178"/>
      <c r="T37" s="178"/>
      <c r="U37" s="178"/>
      <c r="V37" s="11"/>
      <c r="X37" s="13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</row>
    <row r="38" spans="1:105" ht="15" customHeight="1" x14ac:dyDescent="0.2">
      <c r="A38" s="13"/>
      <c r="B38" s="80"/>
      <c r="C38" s="108"/>
      <c r="D38" s="109"/>
      <c r="E38" s="110" t="str">
        <f>D57</f>
        <v>Net income</v>
      </c>
      <c r="F38" s="110"/>
      <c r="G38" s="110" t="str">
        <f t="shared" ref="G38" si="0">F57</f>
        <v>Market value</v>
      </c>
      <c r="H38" s="110"/>
      <c r="I38" s="110"/>
      <c r="J38" s="110"/>
      <c r="K38" s="110"/>
      <c r="L38" s="23"/>
      <c r="M38" s="23"/>
      <c r="N38" s="10"/>
      <c r="O38" s="123"/>
      <c r="P38" s="93"/>
      <c r="Q38" s="123" t="str">
        <f>P57</f>
        <v>Cash flow return</v>
      </c>
      <c r="R38" s="93"/>
      <c r="S38" s="123" t="str">
        <f>R57</f>
        <v>Change in value return</v>
      </c>
      <c r="T38" s="93"/>
      <c r="U38" s="123" t="str">
        <f>T57</f>
        <v>Total return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35" t="str">
        <f>C101</f>
        <v>2020:1 - 2020:2</v>
      </c>
      <c r="D39" s="235"/>
      <c r="E39" s="111">
        <f>E101</f>
        <v>-1.8600369364010882E-2</v>
      </c>
      <c r="F39" s="112"/>
      <c r="G39" s="111">
        <f>G101</f>
        <v>-3.1142885996585101E-2</v>
      </c>
      <c r="H39" s="112"/>
      <c r="I39" s="111"/>
      <c r="J39" s="111"/>
      <c r="K39" s="111"/>
      <c r="L39" s="23"/>
      <c r="M39" s="249">
        <f>K77</f>
        <v>2019</v>
      </c>
      <c r="N39" s="235"/>
      <c r="O39" s="111"/>
      <c r="P39" s="112"/>
      <c r="Q39" s="111">
        <f>Q77</f>
        <v>3.6274261559370975E-2</v>
      </c>
      <c r="R39" s="112"/>
      <c r="S39" s="111">
        <f>S77</f>
        <v>8.0675488484818425E-2</v>
      </c>
      <c r="T39" s="111"/>
      <c r="U39" s="111">
        <f>U77</f>
        <v>0.11694975004418939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35" t="str">
        <f>C102</f>
        <v>2019:2 - 2020:2</v>
      </c>
      <c r="D40" s="235"/>
      <c r="E40" s="111">
        <f>E102</f>
        <v>-4.6881637140404608E-3</v>
      </c>
      <c r="F40" s="112"/>
      <c r="G40" s="111">
        <f>G102</f>
        <v>-9.1917950416756655E-3</v>
      </c>
      <c r="H40" s="112"/>
      <c r="I40" s="111"/>
      <c r="J40" s="111"/>
      <c r="K40" s="111"/>
      <c r="L40" s="23"/>
      <c r="M40" s="249" t="str">
        <f>K78</f>
        <v>2020*</v>
      </c>
      <c r="N40" s="235"/>
      <c r="O40" s="111"/>
      <c r="P40" s="112"/>
      <c r="Q40" s="111">
        <f>Q78</f>
        <v>3.3353350378571144E-2</v>
      </c>
      <c r="R40" s="112"/>
      <c r="S40" s="111">
        <f>S78</f>
        <v>-1.7442989564962381E-3</v>
      </c>
      <c r="T40" s="111"/>
      <c r="U40" s="111">
        <f>U78</f>
        <v>3.1609051422074902E-2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47" t="str">
        <f>C103</f>
        <v>Source: Market indices for investment properties Fahrländer Partner.</v>
      </c>
      <c r="D41" s="247"/>
      <c r="E41" s="247"/>
      <c r="F41" s="247"/>
      <c r="G41" s="247"/>
      <c r="H41" s="247"/>
      <c r="I41" s="247"/>
      <c r="J41" s="247"/>
      <c r="K41" s="247"/>
      <c r="L41" s="23"/>
      <c r="M41" s="247" t="str">
        <f>IF(hi!$G$6=4,te!A11,te!A79)</f>
        <v>* The values for the current year are provisional and refer to the quarters available so far. Data status: 30 June 2020.</v>
      </c>
      <c r="N41" s="247"/>
      <c r="O41" s="247"/>
      <c r="P41" s="247"/>
      <c r="Q41" s="247"/>
      <c r="R41" s="247"/>
      <c r="S41" s="247"/>
      <c r="T41" s="247"/>
      <c r="U41" s="247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9" t="str">
        <f>IF(hi!$G$6=4,"",te!A11)</f>
        <v>Source: Market indices for investment properties Fahrländer Partner.</v>
      </c>
      <c r="N42" s="239"/>
      <c r="O42" s="239"/>
      <c r="P42" s="239"/>
      <c r="Q42" s="239"/>
      <c r="R42" s="239"/>
      <c r="S42" s="239"/>
      <c r="T42" s="239"/>
      <c r="U42" s="23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39"/>
      <c r="N43" s="239"/>
      <c r="O43" s="239"/>
      <c r="P43" s="239"/>
      <c r="Q43" s="239"/>
      <c r="R43" s="239"/>
      <c r="S43" s="239"/>
      <c r="T43" s="239"/>
      <c r="U43" s="239"/>
      <c r="V43" s="73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8"/>
      <c r="C44" s="240"/>
      <c r="D44" s="240"/>
      <c r="E44" s="240"/>
      <c r="F44" s="240"/>
      <c r="G44" s="240"/>
      <c r="H44" s="240"/>
      <c r="I44" s="240"/>
      <c r="J44" s="240"/>
      <c r="K44" s="240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24" t="s">
        <v>10</v>
      </c>
      <c r="D46" s="224"/>
      <c r="E46" s="224"/>
      <c r="F46" s="224" t="str">
        <f>te!A12</f>
        <v>Market indices for investment properties</v>
      </c>
      <c r="G46" s="224"/>
      <c r="H46" s="224"/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241" t="str">
        <f>hi!$G$5</f>
        <v>2nd quarter 2020</v>
      </c>
      <c r="U46" s="241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24" t="s">
        <v>0</v>
      </c>
      <c r="D47" s="224"/>
      <c r="E47" s="224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7"/>
      <c r="B50" s="86"/>
      <c r="C50" s="87"/>
      <c r="D50" s="87"/>
      <c r="E50" s="165"/>
      <c r="F50" s="166"/>
      <c r="G50" s="165"/>
      <c r="H50" s="166"/>
      <c r="I50" s="165"/>
      <c r="J50" s="166"/>
      <c r="K50" s="16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6"/>
      <c r="B51" s="86"/>
      <c r="C51" s="89"/>
      <c r="D51" s="89"/>
      <c r="E51" s="165"/>
      <c r="F51" s="165"/>
      <c r="G51" s="165"/>
      <c r="H51" s="165"/>
      <c r="I51" s="165"/>
      <c r="J51" s="165"/>
      <c r="K51" s="165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8"/>
      <c r="C52" s="90"/>
      <c r="D52" s="81"/>
      <c r="E52" s="168" t="str">
        <f>VLOOKUP(hi!$C$33,hi!$A$34:$O$38,hi!$L$39,FALSE)</f>
        <v>Net income</v>
      </c>
      <c r="F52" s="169"/>
      <c r="G52" s="168" t="str">
        <f>VLOOKUP(hi!$C$33,hi!$A$34:$O$38,hi!$M$39,FALSE)</f>
        <v>Market value</v>
      </c>
      <c r="H52" s="169"/>
      <c r="I52" s="168" t="str">
        <f>VLOOKUP(hi!$C$33,hi!$A$34:$O$38,13,FALSE)</f>
        <v>Market value</v>
      </c>
      <c r="J52" s="169"/>
      <c r="K52" s="170">
        <f>VLOOKUP(hi!$C$33,hi!$A$34:$O$38,14,FALSE)</f>
        <v>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8"/>
      <c r="C53" s="113"/>
      <c r="D53" s="114"/>
      <c r="E53" s="172" t="str">
        <f>VLOOKUP(hi!$C$33,hi!$A$34:$K$38,hi!$H$39,FALSE)</f>
        <v>gem_nemiet</v>
      </c>
      <c r="F53" s="172"/>
      <c r="G53" s="172" t="str">
        <f>VLOOKUP(hi!$C$33,hi!$A$34:$K$38,hi!$I$39,FALSE)</f>
        <v>gem_mw</v>
      </c>
      <c r="H53" s="172"/>
      <c r="I53" s="172" t="str">
        <f>VLOOKUP(hi!$C$33,hi!$A$34:$K$38,9,FALSE)</f>
        <v>gem_mw</v>
      </c>
      <c r="J53" s="187"/>
      <c r="K53" s="113">
        <f>VLOOKUP(hi!$C$33,hi!$A$34:$K$38,10,FALSE)</f>
        <v>0</v>
      </c>
      <c r="L53" s="113"/>
      <c r="M53" s="113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48" t="str">
        <f>CONCATENATE(te!A110," ",hi!D62," ",te!A113)</f>
        <v>Indexes Region of Lake Geneva (1st quarter 2010 = 100)</v>
      </c>
      <c r="D54" s="248"/>
      <c r="E54" s="248"/>
      <c r="F54" s="248"/>
      <c r="G54" s="248"/>
      <c r="H54" s="248"/>
      <c r="I54" s="248"/>
      <c r="J54" s="79"/>
      <c r="K54" s="83" t="str">
        <f>CONCATENATE(te!A78," "&amp;te!A57&amp;" ",te!A110," ",hi!D62," ",te!A112)</f>
        <v>Returns and Indexes Region of Lake Geneva (average 2000 = 100)</v>
      </c>
      <c r="L54" s="83"/>
      <c r="M54" s="83"/>
      <c r="N54" s="83"/>
      <c r="O54" s="83"/>
      <c r="P54" s="83"/>
      <c r="Q54" s="83"/>
      <c r="R54" s="83"/>
      <c r="S54" s="83"/>
      <c r="T54" s="11"/>
      <c r="U54" s="179"/>
      <c r="V54" s="179"/>
      <c r="X54" s="171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6" t="str">
        <f>VLOOKUP(hi!C33,hi!A34:B38,2,FALSE)</f>
        <v xml:space="preserve"> Mixed-used properties</v>
      </c>
      <c r="D55" s="96"/>
      <c r="E55" s="96"/>
      <c r="F55" s="96"/>
      <c r="G55" s="96"/>
      <c r="H55" s="96"/>
      <c r="I55" s="96"/>
      <c r="J55" s="79"/>
      <c r="K55" s="96" t="str">
        <f>C55</f>
        <v xml:space="preserve"> Mixed-used properties</v>
      </c>
      <c r="L55" s="96"/>
      <c r="M55" s="96"/>
      <c r="N55" s="96"/>
      <c r="O55" s="96"/>
      <c r="P55" s="96"/>
      <c r="Q55" s="96"/>
      <c r="R55" s="96"/>
      <c r="S55" s="96"/>
      <c r="T55" s="11"/>
      <c r="U55" s="179"/>
      <c r="V55" s="179"/>
      <c r="X55" s="171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8"/>
      <c r="D56" s="178"/>
      <c r="E56" s="178"/>
      <c r="F56" s="178"/>
      <c r="G56" s="178"/>
      <c r="H56" s="178"/>
      <c r="I56" s="178"/>
      <c r="J56" s="83"/>
      <c r="K56" s="178"/>
      <c r="L56" s="178"/>
      <c r="M56" s="83"/>
      <c r="N56" s="83"/>
      <c r="O56" s="83"/>
      <c r="P56" s="83"/>
      <c r="Q56" s="220" t="str">
        <f>te!$A$75</f>
        <v>Cash flow return</v>
      </c>
      <c r="R56" s="220"/>
      <c r="S56" s="220" t="str">
        <f>te!$A$76</f>
        <v>Change in value return</v>
      </c>
      <c r="T56" s="11"/>
      <c r="U56" s="179"/>
      <c r="V56" s="179"/>
      <c r="X56" s="13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</row>
    <row r="57" spans="1:105" s="97" customFormat="1" ht="15" customHeight="1" x14ac:dyDescent="0.2">
      <c r="A57" s="92"/>
      <c r="B57" s="98"/>
      <c r="C57" s="96"/>
      <c r="D57" s="251" t="str">
        <f>VLOOKUP(hi!$C$33,hi!$A$34:$S$38,hi!$P$39,FALSE)</f>
        <v>Net income</v>
      </c>
      <c r="E57" s="251"/>
      <c r="F57" s="251" t="str">
        <f>VLOOKUP(hi!$C$33,hi!$A$34:$S$38,hi!$Q$39,FALSE)</f>
        <v>Market value</v>
      </c>
      <c r="G57" s="251"/>
      <c r="H57" s="251"/>
      <c r="I57" s="251"/>
      <c r="J57" s="93"/>
      <c r="K57" s="121"/>
      <c r="L57" s="236" t="str">
        <f>D57</f>
        <v>Net income</v>
      </c>
      <c r="M57" s="236"/>
      <c r="N57" s="236" t="str">
        <f>F57</f>
        <v>Market value</v>
      </c>
      <c r="O57" s="236"/>
      <c r="P57" s="236" t="str">
        <f>te!A83</f>
        <v>Cash flow return</v>
      </c>
      <c r="Q57" s="236"/>
      <c r="R57" s="236" t="str">
        <f>te!A84</f>
        <v>Change in value return</v>
      </c>
      <c r="S57" s="236"/>
      <c r="T57" s="236" t="str">
        <f>te!A77</f>
        <v>Total return</v>
      </c>
      <c r="U57" s="236"/>
      <c r="V57" s="93"/>
      <c r="W57" s="92"/>
      <c r="X57" s="171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5" ht="15" customHeight="1" x14ac:dyDescent="0.2">
      <c r="A58" s="13"/>
      <c r="B58" s="100">
        <v>5</v>
      </c>
      <c r="C58" s="115" t="s">
        <v>17</v>
      </c>
      <c r="D58" s="116"/>
      <c r="E58" s="117">
        <f>VLOOKUP(CONCATENATE($E$53,"_Qu_",hi!$C$62),fpre_reg_dat!$A$2:$BD$144,FPRE_REG!$B58,0)</f>
        <v>100</v>
      </c>
      <c r="F58" s="117"/>
      <c r="G58" s="117">
        <f>VLOOKUP(CONCATENATE($G$53,"_Qu_",hi!$C$62),fpre_reg_dat!$A$2:$BD$144,FPRE_REG!$B58,0)</f>
        <v>100</v>
      </c>
      <c r="H58" s="117"/>
      <c r="I58" s="117"/>
      <c r="J58" s="100">
        <v>5</v>
      </c>
      <c r="K58" s="118">
        <v>2000</v>
      </c>
      <c r="L58" s="119"/>
      <c r="M58" s="120">
        <f>VLOOKUP(CONCATENATE($E$53,"_Ja_",hi!$C$62),fpre_reg_dat!$A$2:$BD$144,FPRE_REG!$J58,0)</f>
        <v>100</v>
      </c>
      <c r="N58" s="120"/>
      <c r="O58" s="120">
        <f>VLOOKUP(CONCATENATE($G$53,"_Ja_",hi!$C$62),fpre_reg_dat!$A$2:$BD$144,FPRE_REG!$J58,0)</f>
        <v>100</v>
      </c>
      <c r="P58" s="163"/>
      <c r="Q58" s="122" t="str">
        <f>VLOOKUP(CONCATENATE($Q$53,"_Ja_",hi!$C$62),fpre_reg_dat!$A$2:$BD$144,FPRE_REG!$J58,0)</f>
        <v>-</v>
      </c>
      <c r="R58" s="163"/>
      <c r="S58" s="122" t="str">
        <f>VLOOKUP(CONCATENATE($S$53,"_Ja_",hi!$C$62),fpre_reg_dat!$A$2:$BD$144,FPRE_REG!$J58,0)</f>
        <v>-</v>
      </c>
      <c r="U58" s="111" t="s">
        <v>3836</v>
      </c>
      <c r="V58" s="179"/>
      <c r="X58" s="171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100">
        <f>+B58+1</f>
        <v>6</v>
      </c>
      <c r="C59" s="115" t="s">
        <v>18</v>
      </c>
      <c r="D59" s="116"/>
      <c r="E59" s="117">
        <f>VLOOKUP(CONCATENATE($E$53,"_Qu_",hi!$C$62),fpre_reg_dat!$A$2:$BD$144,FPRE_REG!$B59,0)</f>
        <v>101.17671496500424</v>
      </c>
      <c r="F59" s="117"/>
      <c r="G59" s="117">
        <f>VLOOKUP(CONCATENATE($G$53,"_Qu_",hi!$C$62),fpre_reg_dat!$A$2:$BD$144,FPRE_REG!$B59,0)</f>
        <v>101.13687449001472</v>
      </c>
      <c r="H59" s="117"/>
      <c r="I59" s="117"/>
      <c r="J59" s="100">
        <f t="shared" ref="J59:J78" si="1">+J58+1</f>
        <v>6</v>
      </c>
      <c r="K59" s="115">
        <v>2001</v>
      </c>
      <c r="L59" s="116"/>
      <c r="M59" s="117">
        <f>VLOOKUP(CONCATENATE($E$53,"_Ja_",hi!$C$62),fpre_reg_dat!$A$2:$BD$144,FPRE_REG!$J59,0)</f>
        <v>105.449187987725</v>
      </c>
      <c r="N59" s="117"/>
      <c r="O59" s="117">
        <f>VLOOKUP(CONCATENATE($G$53,"_Ja_",hi!$C$62),fpre_reg_dat!$A$2:$BD$144,FPRE_REG!$J59,0)</f>
        <v>110.85449068540902</v>
      </c>
      <c r="P59" s="163"/>
      <c r="Q59" s="122">
        <f>VLOOKUP(CONCATENATE($Q$53,"_Ja_",hi!$C$62),fpre_reg_dat!$A$2:$BD$144,FPRE_REG!$J59,0)</f>
        <v>5.5904558984071824E-2</v>
      </c>
      <c r="R59" s="163"/>
      <c r="S59" s="122">
        <f>VLOOKUP(CONCATENATE($S$53,"_Ja_",hi!$C$62),fpre_reg_dat!$A$2:$BD$144,FPRE_REG!$J59,0)</f>
        <v>0.10854490685409032</v>
      </c>
      <c r="T59" s="163"/>
      <c r="U59" s="163">
        <f>S59+Q59</f>
        <v>0.16444946583816214</v>
      </c>
      <c r="V59" s="179"/>
      <c r="W59" s="206"/>
      <c r="X59" s="171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100">
        <f t="shared" ref="B60:B99" si="2">+B59+1</f>
        <v>7</v>
      </c>
      <c r="C60" s="115" t="s">
        <v>19</v>
      </c>
      <c r="D60" s="116"/>
      <c r="E60" s="117">
        <f>VLOOKUP(CONCATENATE($E$53,"_Qu_",hi!$C$62),fpre_reg_dat!$A$2:$BD$144,FPRE_REG!$B60,0)</f>
        <v>100.14709085841973</v>
      </c>
      <c r="F60" s="117"/>
      <c r="G60" s="117">
        <f>VLOOKUP(CONCATENATE($G$53,"_Qu_",hi!$C$62),fpre_reg_dat!$A$2:$BD$144,FPRE_REG!$B60,0)</f>
        <v>100.03793850034987</v>
      </c>
      <c r="H60" s="117"/>
      <c r="I60" s="117"/>
      <c r="J60" s="100">
        <f t="shared" si="1"/>
        <v>7</v>
      </c>
      <c r="K60" s="115">
        <v>2002</v>
      </c>
      <c r="L60" s="116"/>
      <c r="M60" s="117">
        <f>VLOOKUP(CONCATENATE($E$53,"_Ja_",hi!$C$62),fpre_reg_dat!$A$2:$BD$144,FPRE_REG!$J60,0)</f>
        <v>107.92683590828392</v>
      </c>
      <c r="N60" s="117"/>
      <c r="O60" s="117">
        <f>VLOOKUP(CONCATENATE($G$53,"_Ja_",hi!$C$62),fpre_reg_dat!$A$2:$BD$144,FPRE_REG!$J60,0)</f>
        <v>111.64022020952164</v>
      </c>
      <c r="P60" s="163"/>
      <c r="Q60" s="122">
        <f>VLOOKUP(CONCATENATE($Q$53,"_Ja_",hi!$C$62),fpre_reg_dat!$A$2:$BD$144,FPRE_REG!$J60,0)</f>
        <v>5.1749251617761435E-2</v>
      </c>
      <c r="R60" s="163"/>
      <c r="S60" s="122">
        <f>VLOOKUP(CONCATENATE($S$53,"_Ja_",hi!$C$62),fpre_reg_dat!$A$2:$BD$144,FPRE_REG!$J60,0)</f>
        <v>7.0879358991639222E-3</v>
      </c>
      <c r="T60" s="163"/>
      <c r="U60" s="163">
        <f t="shared" ref="U60:U71" si="3">S60+Q60</f>
        <v>5.8837187516925356E-2</v>
      </c>
      <c r="V60" s="179"/>
      <c r="W60" s="206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100">
        <f t="shared" si="2"/>
        <v>8</v>
      </c>
      <c r="C61" s="115" t="s">
        <v>20</v>
      </c>
      <c r="D61" s="116"/>
      <c r="E61" s="117">
        <f>VLOOKUP(CONCATENATE($E$53,"_Qu_",hi!$C$62),fpre_reg_dat!$A$2:$BD$144,FPRE_REG!$B61,0)</f>
        <v>98.839509958473442</v>
      </c>
      <c r="F61" s="117"/>
      <c r="G61" s="117">
        <f>VLOOKUP(CONCATENATE($G$53,"_Qu_",hi!$C$62),fpre_reg_dat!$A$2:$BD$144,FPRE_REG!$B61,0)</f>
        <v>98.885601950465272</v>
      </c>
      <c r="H61" s="117"/>
      <c r="I61" s="117"/>
      <c r="J61" s="100">
        <f t="shared" si="1"/>
        <v>8</v>
      </c>
      <c r="K61" s="115">
        <v>2003</v>
      </c>
      <c r="L61" s="116"/>
      <c r="M61" s="117">
        <f>VLOOKUP(CONCATENATE($E$53,"_Ja_",hi!$C$62),fpre_reg_dat!$A$2:$BD$144,FPRE_REG!$J61,0)</f>
        <v>109.54729462634397</v>
      </c>
      <c r="N61" s="117"/>
      <c r="O61" s="117">
        <f>VLOOKUP(CONCATENATE($G$53,"_Ja_",hi!$C$62),fpre_reg_dat!$A$2:$BD$144,FPRE_REG!$J61,0)</f>
        <v>114.78395200112766</v>
      </c>
      <c r="P61" s="163"/>
      <c r="Q61" s="122">
        <f>VLOOKUP(CONCATENATE($Q$53,"_Ja_",hi!$C$62),fpre_reg_dat!$A$2:$BD$144,FPRE_REG!$J61,0)</f>
        <v>5.2165539461778196E-2</v>
      </c>
      <c r="R61" s="163"/>
      <c r="S61" s="122">
        <f>VLOOKUP(CONCATENATE($S$53,"_Ja_",hi!$C$62),fpre_reg_dat!$A$2:$BD$144,FPRE_REG!$J61,0)</f>
        <v>2.8159491137745896E-2</v>
      </c>
      <c r="T61" s="163"/>
      <c r="U61" s="163">
        <f t="shared" si="3"/>
        <v>8.0325030599524089E-2</v>
      </c>
      <c r="V61" s="179"/>
      <c r="W61" s="206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100">
        <f t="shared" si="2"/>
        <v>9</v>
      </c>
      <c r="C62" s="115" t="s">
        <v>23</v>
      </c>
      <c r="D62" s="116"/>
      <c r="E62" s="117">
        <f>VLOOKUP(CONCATENATE($E$53,"_Qu_",hi!$C$62),fpre_reg_dat!$A$2:$BD$144,FPRE_REG!$B62,0)</f>
        <v>103.32796501295046</v>
      </c>
      <c r="F62" s="117"/>
      <c r="G62" s="117">
        <f>VLOOKUP(CONCATENATE($G$53,"_Qu_",hi!$C$62),fpre_reg_dat!$A$2:$BD$144,FPRE_REG!$B62,0)</f>
        <v>104.97772800525902</v>
      </c>
      <c r="H62" s="117"/>
      <c r="I62" s="117"/>
      <c r="J62" s="100">
        <f t="shared" si="1"/>
        <v>9</v>
      </c>
      <c r="K62" s="115">
        <v>2004</v>
      </c>
      <c r="L62" s="116"/>
      <c r="M62" s="117">
        <f>VLOOKUP(CONCATENATE($E$53,"_Ja_",hi!$C$62),fpre_reg_dat!$A$2:$BD$144,FPRE_REG!$J62,0)</f>
        <v>114.28395432329357</v>
      </c>
      <c r="N62" s="117"/>
      <c r="O62" s="117">
        <f>VLOOKUP(CONCATENATE($G$53,"_Ja_",hi!$C$62),fpre_reg_dat!$A$2:$BD$144,FPRE_REG!$J62,0)</f>
        <v>125.82309575358776</v>
      </c>
      <c r="P62" s="163"/>
      <c r="Q62" s="122">
        <f>VLOOKUP(CONCATENATE($Q$53,"_Ja_",hi!$C$62),fpre_reg_dat!$A$2:$BD$144,FPRE_REG!$J62,0)</f>
        <v>5.283627899234189E-2</v>
      </c>
      <c r="R62" s="163"/>
      <c r="S62" s="122">
        <f>VLOOKUP(CONCATENATE($S$53,"_Ja_",hi!$C$62),fpre_reg_dat!$A$2:$BD$144,FPRE_REG!$J62,0)</f>
        <v>9.6173232930258881E-2</v>
      </c>
      <c r="T62" s="163"/>
      <c r="U62" s="163">
        <f t="shared" si="3"/>
        <v>0.14900951192260076</v>
      </c>
      <c r="V62" s="179"/>
      <c r="W62" s="206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100">
        <f t="shared" si="2"/>
        <v>10</v>
      </c>
      <c r="C63" s="115" t="s">
        <v>152</v>
      </c>
      <c r="D63" s="116"/>
      <c r="E63" s="117">
        <f>VLOOKUP(CONCATENATE($E$53,"_Qu_",hi!$C$62),fpre_reg_dat!$A$2:$BD$144,FPRE_REG!$B63,0)</f>
        <v>104.35972792488128</v>
      </c>
      <c r="F63" s="117"/>
      <c r="G63" s="117">
        <f>VLOOKUP(CONCATENATE($G$53,"_Qu_",hi!$C$62),fpre_reg_dat!$A$2:$BD$144,FPRE_REG!$B63,0)</f>
        <v>106.12409815866145</v>
      </c>
      <c r="H63" s="117"/>
      <c r="I63" s="117"/>
      <c r="J63" s="100">
        <f t="shared" si="1"/>
        <v>10</v>
      </c>
      <c r="K63" s="115">
        <v>2005</v>
      </c>
      <c r="L63" s="116"/>
      <c r="M63" s="117">
        <f>VLOOKUP(CONCATENATE($E$53,"_Ja_",hi!$C$62),fpre_reg_dat!$A$2:$BD$144,FPRE_REG!$J63,0)</f>
        <v>116.82317130514689</v>
      </c>
      <c r="N63" s="117"/>
      <c r="O63" s="117">
        <f>VLOOKUP(CONCATENATE($G$53,"_Ja_",hi!$C$62),fpre_reg_dat!$A$2:$BD$144,FPRE_REG!$J63,0)</f>
        <v>143.56737002321728</v>
      </c>
      <c r="P63" s="163"/>
      <c r="Q63" s="122">
        <f>VLOOKUP(CONCATENATE($Q$53,"_Ja_",hi!$C$62),fpre_reg_dat!$A$2:$BD$144,FPRE_REG!$J63,0)</f>
        <v>4.9391206100982035E-2</v>
      </c>
      <c r="R63" s="163"/>
      <c r="S63" s="122">
        <f>VLOOKUP(CONCATENATE($S$53,"_Ja_",hi!$C$62),fpre_reg_dat!$A$2:$BD$144,FPRE_REG!$J63,0)</f>
        <v>0.14102557374982999</v>
      </c>
      <c r="T63" s="163"/>
      <c r="U63" s="163">
        <f t="shared" si="3"/>
        <v>0.19041677985081201</v>
      </c>
      <c r="V63" s="179"/>
      <c r="W63" s="206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100">
        <f t="shared" si="2"/>
        <v>11</v>
      </c>
      <c r="C64" s="115" t="s">
        <v>390</v>
      </c>
      <c r="D64" s="116"/>
      <c r="E64" s="117">
        <f>VLOOKUP(CONCATENATE($E$53,"_Qu_",hi!$C$62),fpre_reg_dat!$A$2:$BD$144,FPRE_REG!$B64,0)</f>
        <v>103.83105656176365</v>
      </c>
      <c r="F64" s="117"/>
      <c r="G64" s="117">
        <f>VLOOKUP(CONCATENATE($G$53,"_Qu_",hi!$C$62),fpre_reg_dat!$A$2:$BD$144,FPRE_REG!$B64,0)</f>
        <v>105.66514295132328</v>
      </c>
      <c r="H64" s="117"/>
      <c r="I64" s="117"/>
      <c r="J64" s="100">
        <f t="shared" si="1"/>
        <v>11</v>
      </c>
      <c r="K64" s="115">
        <v>2006</v>
      </c>
      <c r="L64" s="116"/>
      <c r="M64" s="117">
        <f>VLOOKUP(CONCATENATE($E$53,"_Ja_",hi!$C$62),fpre_reg_dat!$A$2:$BD$144,FPRE_REG!$J64,0)</f>
        <v>115.28565912352896</v>
      </c>
      <c r="N64" s="117"/>
      <c r="O64" s="117">
        <f>VLOOKUP(CONCATENATE($G$53,"_Ja_",hi!$C$62),fpre_reg_dat!$A$2:$BD$144,FPRE_REG!$J64,0)</f>
        <v>143.47420977873682</v>
      </c>
      <c r="P64" s="163"/>
      <c r="Q64" s="122">
        <f>VLOOKUP(CONCATENATE($Q$53,"_Ja_",hi!$C$62),fpre_reg_dat!$A$2:$BD$144,FPRE_REG!$J64,0)</f>
        <v>4.2900264424083692E-2</v>
      </c>
      <c r="R64" s="163"/>
      <c r="S64" s="122">
        <f>VLOOKUP(CONCATENATE($S$53,"_Ja_",hi!$C$62),fpre_reg_dat!$A$2:$BD$144,FPRE_REG!$J64,0)</f>
        <v>-6.4889566804349555E-4</v>
      </c>
      <c r="T64" s="163"/>
      <c r="U64" s="163">
        <f t="shared" si="3"/>
        <v>4.22513687560402E-2</v>
      </c>
      <c r="V64" s="179"/>
      <c r="W64" s="206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2"/>
        <v>12</v>
      </c>
      <c r="C65" s="115" t="s">
        <v>391</v>
      </c>
      <c r="D65" s="116"/>
      <c r="E65" s="117">
        <f>VLOOKUP(CONCATENATE($E$53,"_Qu_",hi!$C$62),fpre_reg_dat!$A$2:$BD$144,FPRE_REG!$B65,0)</f>
        <v>109.64179047084288</v>
      </c>
      <c r="F65" s="117"/>
      <c r="G65" s="117">
        <f>VLOOKUP(CONCATENATE($G$53,"_Qu_",hi!$C$62),fpre_reg_dat!$A$2:$BD$144,FPRE_REG!$B65,0)</f>
        <v>111.50626006784761</v>
      </c>
      <c r="H65" s="117"/>
      <c r="I65" s="117"/>
      <c r="J65" s="100">
        <f t="shared" si="1"/>
        <v>12</v>
      </c>
      <c r="K65" s="115">
        <v>2007</v>
      </c>
      <c r="L65" s="116"/>
      <c r="M65" s="117">
        <f>VLOOKUP(CONCATENATE($E$53,"_Ja_",hi!$C$62),fpre_reg_dat!$A$2:$BD$144,FPRE_REG!$J65,0)</f>
        <v>118.84300575310624</v>
      </c>
      <c r="N65" s="117"/>
      <c r="O65" s="117">
        <f>VLOOKUP(CONCATENATE($G$53,"_Ja_",hi!$C$62),fpre_reg_dat!$A$2:$BD$144,FPRE_REG!$J65,0)</f>
        <v>148.03766418755802</v>
      </c>
      <c r="P65" s="163"/>
      <c r="Q65" s="122">
        <f>VLOOKUP(CONCATENATE($Q$53,"_Ja_",hi!$C$62),fpre_reg_dat!$A$2:$BD$144,FPRE_REG!$J65,0)</f>
        <v>4.4037556274672561E-2</v>
      </c>
      <c r="R65" s="163"/>
      <c r="S65" s="122">
        <f>VLOOKUP(CONCATENATE($S$53,"_Ja_",hi!$C$62),fpre_reg_dat!$A$2:$BD$144,FPRE_REG!$J65,0)</f>
        <v>3.1806792425334775E-2</v>
      </c>
      <c r="T65" s="163"/>
      <c r="U65" s="163">
        <f t="shared" si="3"/>
        <v>7.5844348700007336E-2</v>
      </c>
      <c r="V65" s="179"/>
      <c r="W65" s="206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2"/>
        <v>13</v>
      </c>
      <c r="C66" s="115" t="s">
        <v>393</v>
      </c>
      <c r="D66" s="116"/>
      <c r="E66" s="117">
        <f>VLOOKUP(CONCATENATE($E$53,"_Qu_",hi!$C$62),fpre_reg_dat!$A$2:$BD$144,FPRE_REG!$B66,0)</f>
        <v>111.15099005709752</v>
      </c>
      <c r="F66" s="117"/>
      <c r="G66" s="117">
        <f>VLOOKUP(CONCATENATE($G$53,"_Qu_",hi!$C$62),fpre_reg_dat!$A$2:$BD$144,FPRE_REG!$B66,0)</f>
        <v>121.15466607952544</v>
      </c>
      <c r="H66" s="117"/>
      <c r="I66" s="117"/>
      <c r="J66" s="100">
        <f t="shared" si="1"/>
        <v>13</v>
      </c>
      <c r="K66" s="115">
        <v>2008</v>
      </c>
      <c r="L66" s="116"/>
      <c r="M66" s="117">
        <f>VLOOKUP(CONCATENATE($E$53,"_Ja_",hi!$C$62),fpre_reg_dat!$A$2:$BD$144,FPRE_REG!$J66,0)</f>
        <v>122.51042058530591</v>
      </c>
      <c r="N66" s="117"/>
      <c r="O66" s="117">
        <f>VLOOKUP(CONCATENATE($G$53,"_Ja_",hi!$C$62),fpre_reg_dat!$A$2:$BD$144,FPRE_REG!$J66,0)</f>
        <v>152.70646484496478</v>
      </c>
      <c r="P66" s="163"/>
      <c r="Q66" s="122">
        <f>VLOOKUP(CONCATENATE($Q$53,"_Ja_",hi!$C$62),fpre_reg_dat!$A$2:$BD$144,FPRE_REG!$J66,0)</f>
        <v>4.4007406386152796E-2</v>
      </c>
      <c r="R66" s="163"/>
      <c r="S66" s="122">
        <f>VLOOKUP(CONCATENATE($S$53,"_Ja_",hi!$C$62),fpre_reg_dat!$A$2:$BD$144,FPRE_REG!$J66,0)</f>
        <v>3.1537924372351388E-2</v>
      </c>
      <c r="T66" s="163"/>
      <c r="U66" s="163">
        <f t="shared" si="3"/>
        <v>7.5545330758504184E-2</v>
      </c>
      <c r="V66" s="179"/>
      <c r="W66" s="206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2"/>
        <v>14</v>
      </c>
      <c r="C67" s="115" t="s">
        <v>410</v>
      </c>
      <c r="D67" s="116"/>
      <c r="E67" s="117">
        <f>VLOOKUP(CONCATENATE($E$53,"_Qu_",hi!$C$62),fpre_reg_dat!$A$2:$BD$144,FPRE_REG!$B67,0)</f>
        <v>108.87399559646431</v>
      </c>
      <c r="F67" s="117"/>
      <c r="G67" s="117">
        <f>VLOOKUP(CONCATENATE($G$53,"_Qu_",hi!$C$62),fpre_reg_dat!$A$2:$BD$144,FPRE_REG!$B67,0)</f>
        <v>118.53211687486782</v>
      </c>
      <c r="H67" s="117"/>
      <c r="I67" s="117"/>
      <c r="J67" s="100">
        <f t="shared" si="1"/>
        <v>14</v>
      </c>
      <c r="K67" s="115">
        <v>2009</v>
      </c>
      <c r="L67" s="116"/>
      <c r="M67" s="117">
        <f>VLOOKUP(CONCATENATE($E$53,"_Ja_",hi!$C$62),fpre_reg_dat!$A$2:$BD$144,FPRE_REG!$J67,0)</f>
        <v>126.61769959063082</v>
      </c>
      <c r="N67" s="117"/>
      <c r="O67" s="117">
        <f>VLOOKUP(CONCATENATE($G$53,"_Ja_",hi!$C$62),fpre_reg_dat!$A$2:$BD$144,FPRE_REG!$J67,0)</f>
        <v>155.3540313887479</v>
      </c>
      <c r="P67" s="163"/>
      <c r="Q67" s="122">
        <f>VLOOKUP(CONCATENATE($Q$53,"_Ja_",hi!$C$62),fpre_reg_dat!$A$2:$BD$144,FPRE_REG!$J67,0)</f>
        <v>4.4189567785910946E-2</v>
      </c>
      <c r="R67" s="163"/>
      <c r="S67" s="122">
        <f>VLOOKUP(CONCATENATE($S$53,"_Ja_",hi!$C$62),fpre_reg_dat!$A$2:$BD$144,FPRE_REG!$J67,0)</f>
        <v>1.7337619245335032E-2</v>
      </c>
      <c r="T67" s="163"/>
      <c r="U67" s="163">
        <f t="shared" si="3"/>
        <v>6.1527187031245975E-2</v>
      </c>
      <c r="V67" s="179"/>
      <c r="W67" s="206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2"/>
        <v>15</v>
      </c>
      <c r="C68" s="115" t="s">
        <v>417</v>
      </c>
      <c r="D68" s="116"/>
      <c r="E68" s="117">
        <f>VLOOKUP(CONCATENATE($E$53,"_Qu_",hi!$C$62),fpre_reg_dat!$A$2:$BD$144,FPRE_REG!$B68,0)</f>
        <v>109.47827134425614</v>
      </c>
      <c r="F68" s="117"/>
      <c r="G68" s="117">
        <f>VLOOKUP(CONCATENATE($G$53,"_Qu_",hi!$C$62),fpre_reg_dat!$A$2:$BD$144,FPRE_REG!$B68,0)</f>
        <v>119.1122776432946</v>
      </c>
      <c r="H68" s="117"/>
      <c r="I68" s="117"/>
      <c r="J68" s="100">
        <f t="shared" si="1"/>
        <v>15</v>
      </c>
      <c r="K68" s="115">
        <v>2010</v>
      </c>
      <c r="L68" s="116"/>
      <c r="M68" s="117">
        <f>VLOOKUP(CONCATENATE($E$53,"_Ja_",hi!$C$62),fpre_reg_dat!$A$2:$BD$144,FPRE_REG!$J68,0)</f>
        <v>128.0013182767037</v>
      </c>
      <c r="N68" s="117"/>
      <c r="O68" s="117">
        <f>VLOOKUP(CONCATENATE($G$53,"_Ja_",hi!$C$62),fpre_reg_dat!$A$2:$BD$144,FPRE_REG!$J68,0)</f>
        <v>159.32811501480862</v>
      </c>
      <c r="P68" s="163"/>
      <c r="Q68" s="122">
        <f>VLOOKUP(CONCATENATE($Q$53,"_Ja_",hi!$C$62),fpre_reg_dat!$A$2:$BD$144,FPRE_REG!$J68,0)</f>
        <v>4.3912081235542536E-2</v>
      </c>
      <c r="R68" s="163"/>
      <c r="S68" s="122">
        <f>VLOOKUP(CONCATENATE($S$53,"_Ja_",hi!$C$62),fpre_reg_dat!$A$2:$BD$144,FPRE_REG!$J68,0)</f>
        <v>2.5580820726281806E-2</v>
      </c>
      <c r="T68" s="163"/>
      <c r="U68" s="163">
        <f t="shared" si="3"/>
        <v>6.9492901961824338E-2</v>
      </c>
      <c r="V68" s="179"/>
      <c r="W68" s="206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2"/>
        <v>16</v>
      </c>
      <c r="C69" s="115" t="s">
        <v>418</v>
      </c>
      <c r="D69" s="116"/>
      <c r="E69" s="117">
        <f>VLOOKUP(CONCATENATE($E$53,"_Qu_",hi!$C$62),fpre_reg_dat!$A$2:$BD$144,FPRE_REG!$B69,0)</f>
        <v>109.10621468973623</v>
      </c>
      <c r="F69" s="117"/>
      <c r="G69" s="117">
        <f>VLOOKUP(CONCATENATE($G$53,"_Qu_",hi!$C$62),fpre_reg_dat!$A$2:$BD$144,FPRE_REG!$B69,0)</f>
        <v>118.76240528398414</v>
      </c>
      <c r="H69" s="117"/>
      <c r="I69" s="117"/>
      <c r="J69" s="100">
        <f t="shared" si="1"/>
        <v>16</v>
      </c>
      <c r="K69" s="115">
        <v>2011</v>
      </c>
      <c r="L69" s="116"/>
      <c r="M69" s="117">
        <f>VLOOKUP(CONCATENATE($E$53,"_Ja_",hi!$C$62),fpre_reg_dat!$A$2:$BD$144,FPRE_REG!$J69,0)</f>
        <v>134.78247767161071</v>
      </c>
      <c r="N69" s="117"/>
      <c r="O69" s="117">
        <f>VLOOKUP(CONCATENATE($G$53,"_Ja_",hi!$C$62),fpre_reg_dat!$A$2:$BD$144,FPRE_REG!$J69,0)</f>
        <v>170.67226126136956</v>
      </c>
      <c r="P69" s="163"/>
      <c r="Q69" s="122">
        <f>VLOOKUP(CONCATENATE($Q$53,"_Ja_",hi!$C$62),fpre_reg_dat!$A$2:$BD$144,FPRE_REG!$J69,0)</f>
        <v>4.4776202597882384E-2</v>
      </c>
      <c r="R69" s="163"/>
      <c r="S69" s="122">
        <f>VLOOKUP(CONCATENATE($S$53,"_Ja_",hi!$C$62),fpre_reg_dat!$A$2:$BD$144,FPRE_REG!$J69,0)</f>
        <v>7.1199902449775365E-2</v>
      </c>
      <c r="T69" s="163"/>
      <c r="U69" s="163">
        <f t="shared" si="3"/>
        <v>0.11597610504765775</v>
      </c>
      <c r="V69" s="179"/>
      <c r="W69" s="206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2"/>
        <v>17</v>
      </c>
      <c r="C70" s="115" t="s">
        <v>419</v>
      </c>
      <c r="D70" s="116"/>
      <c r="E70" s="117">
        <f>VLOOKUP(CONCATENATE($E$53,"_Qu_",hi!$C$62),fpre_reg_dat!$A$2:$BD$144,FPRE_REG!$B70,0)</f>
        <v>109.18541096819422</v>
      </c>
      <c r="F70" s="117"/>
      <c r="G70" s="117">
        <f>VLOOKUP(CONCATENATE($G$53,"_Qu_",hi!$C$62),fpre_reg_dat!$A$2:$BD$144,FPRE_REG!$B70,0)</f>
        <v>121.11620586622433</v>
      </c>
      <c r="H70" s="117"/>
      <c r="I70" s="117"/>
      <c r="J70" s="100">
        <f t="shared" si="1"/>
        <v>17</v>
      </c>
      <c r="K70" s="115">
        <v>2012</v>
      </c>
      <c r="L70" s="116"/>
      <c r="M70" s="117">
        <f>VLOOKUP(CONCATENATE($E$53,"_Ja_",hi!$C$62),fpre_reg_dat!$A$2:$BD$144,FPRE_REG!$J70,0)</f>
        <v>140.14666021397693</v>
      </c>
      <c r="N70" s="117"/>
      <c r="O70" s="117">
        <f>VLOOKUP(CONCATENATE($G$53,"_Ja_",hi!$C$62),fpre_reg_dat!$A$2:$BD$144,FPRE_REG!$J70,0)</f>
        <v>189.94130975856592</v>
      </c>
      <c r="P70" s="163"/>
      <c r="Q70" s="122">
        <f>VLOOKUP(CONCATENATE($Q$53,"_Ja_",hi!$C$62),fpre_reg_dat!$A$2:$BD$144,FPRE_REG!$J70,0)</f>
        <v>4.3631945572356057E-2</v>
      </c>
      <c r="R70" s="163"/>
      <c r="S70" s="122">
        <f>VLOOKUP(CONCATENATE($S$53,"_Ja_",hi!$C$62),fpre_reg_dat!$A$2:$BD$144,FPRE_REG!$J70,0)</f>
        <v>0.11290088005389162</v>
      </c>
      <c r="T70" s="163"/>
      <c r="U70" s="163">
        <f t="shared" si="3"/>
        <v>0.15653282562624768</v>
      </c>
      <c r="V70" s="179"/>
      <c r="W70" s="206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2"/>
        <v>18</v>
      </c>
      <c r="C71" s="115" t="s">
        <v>420</v>
      </c>
      <c r="D71" s="116"/>
      <c r="E71" s="117">
        <f>VLOOKUP(CONCATENATE($E$53,"_Qu_",hi!$C$62),fpre_reg_dat!$A$2:$BD$144,FPRE_REG!$B71,0)</f>
        <v>111.0185126100565</v>
      </c>
      <c r="F71" s="117"/>
      <c r="G71" s="117">
        <f>VLOOKUP(CONCATENATE($G$53,"_Qu_",hi!$C$62),fpre_reg_dat!$A$2:$BD$144,FPRE_REG!$B71,0)</f>
        <v>123.1658243447348</v>
      </c>
      <c r="H71" s="117"/>
      <c r="I71" s="117"/>
      <c r="J71" s="100">
        <f t="shared" si="1"/>
        <v>18</v>
      </c>
      <c r="K71" s="115">
        <v>2013</v>
      </c>
      <c r="L71" s="116"/>
      <c r="M71" s="117">
        <f>VLOOKUP(CONCATENATE($E$53,"_Ja_",hi!$C$62),fpre_reg_dat!$A$2:$BD$144,FPRE_REG!$J71,0)</f>
        <v>140.65264770542703</v>
      </c>
      <c r="N71" s="117"/>
      <c r="O71" s="117">
        <f>VLOOKUP(CONCATENATE($G$53,"_Ja_",hi!$C$62),fpre_reg_dat!$A$2:$BD$144,FPRE_REG!$J71,0)</f>
        <v>194.19228204000032</v>
      </c>
      <c r="P71" s="163"/>
      <c r="Q71" s="122">
        <f>VLOOKUP(CONCATENATE($Q$53,"_Ja_",hi!$C$62),fpre_reg_dat!$A$2:$BD$144,FPRE_REG!$J71,0)</f>
        <v>3.9371178044788659E-2</v>
      </c>
      <c r="R71" s="163"/>
      <c r="S71" s="122">
        <f>VLOOKUP(CONCATENATE($S$53,"_Ja_",hi!$C$62),fpre_reg_dat!$A$2:$BD$144,FPRE_REG!$J71,0)</f>
        <v>2.2380451555471394E-2</v>
      </c>
      <c r="T71" s="163"/>
      <c r="U71" s="163">
        <f t="shared" si="3"/>
        <v>6.1751629600260052E-2</v>
      </c>
      <c r="V71" s="179"/>
      <c r="W71" s="206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2"/>
        <v>19</v>
      </c>
      <c r="C72" s="115" t="s">
        <v>421</v>
      </c>
      <c r="D72" s="116"/>
      <c r="E72" s="117">
        <f>VLOOKUP(CONCATENATE($E$53,"_Qu_",hi!$C$62),fpre_reg_dat!$A$2:$BD$144,FPRE_REG!$B72,0)</f>
        <v>110.71790097118117</v>
      </c>
      <c r="F72" s="117"/>
      <c r="G72" s="117">
        <f>VLOOKUP(CONCATENATE($G$53,"_Qu_",hi!$C$62),fpre_reg_dat!$A$2:$BD$144,FPRE_REG!$B72,0)</f>
        <v>122.77311388437329</v>
      </c>
      <c r="H72" s="117"/>
      <c r="I72" s="117"/>
      <c r="J72" s="100">
        <f t="shared" si="1"/>
        <v>19</v>
      </c>
      <c r="K72" s="115">
        <v>2014</v>
      </c>
      <c r="L72" s="116"/>
      <c r="M72" s="117">
        <f>VLOOKUP(CONCATENATE($E$53,"_Ja_",hi!$C$62),fpre_reg_dat!$A$2:$BD$144,FPRE_REG!$J72,0)</f>
        <v>140.32883752593108</v>
      </c>
      <c r="N72" s="117"/>
      <c r="O72" s="117">
        <f>VLOOKUP(CONCATENATE($G$53,"_Ja_",hi!$C$62),fpre_reg_dat!$A$2:$BD$144,FPRE_REG!$J72,0)</f>
        <v>195.56749867343993</v>
      </c>
      <c r="P72" s="163"/>
      <c r="Q72" s="122">
        <f>VLOOKUP(CONCATENATE($Q$53,"_Ja_",hi!$C$62),fpre_reg_dat!$A$2:$BD$144,FPRE_REG!$J72,0)</f>
        <v>3.8405401066080383E-2</v>
      </c>
      <c r="R72" s="163"/>
      <c r="S72" s="122">
        <f>VLOOKUP(CONCATENATE($S$53,"_Ja_",hi!$C$62),fpre_reg_dat!$A$2:$BD$144,FPRE_REG!$J72,0)</f>
        <v>7.0817265186488652E-3</v>
      </c>
      <c r="T72" s="163"/>
      <c r="U72" s="163">
        <f t="shared" ref="U72:U78" si="4">S72+Q72</f>
        <v>4.5487127584729246E-2</v>
      </c>
      <c r="V72" s="179"/>
      <c r="W72" s="206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2"/>
        <v>20</v>
      </c>
      <c r="C73" s="115" t="s">
        <v>422</v>
      </c>
      <c r="D73" s="116"/>
      <c r="E73" s="117">
        <f>VLOOKUP(CONCATENATE($E$53,"_Qu_",hi!$C$62),fpre_reg_dat!$A$2:$BD$144,FPRE_REG!$B73,0)</f>
        <v>109.50569754780503</v>
      </c>
      <c r="F73" s="117"/>
      <c r="G73" s="117">
        <f>VLOOKUP(CONCATENATE($G$53,"_Qu_",hi!$C$62),fpre_reg_dat!$A$2:$BD$144,FPRE_REG!$B73,0)</f>
        <v>121.39028476150409</v>
      </c>
      <c r="H73" s="117"/>
      <c r="I73" s="117"/>
      <c r="J73" s="100">
        <f t="shared" si="1"/>
        <v>20</v>
      </c>
      <c r="K73" s="115">
        <v>2015</v>
      </c>
      <c r="L73" s="116"/>
      <c r="M73" s="117">
        <f>VLOOKUP(CONCATENATE($E$53,"_Ja_",hi!$C$62),fpre_reg_dat!$A$2:$BD$144,FPRE_REG!$J73,0)</f>
        <v>138.85087183998641</v>
      </c>
      <c r="N73" s="117"/>
      <c r="O73" s="117">
        <f>VLOOKUP(CONCATENATE($G$53,"_Ja_",hi!$C$62),fpre_reg_dat!$A$2:$BD$144,FPRE_REG!$J73,0)</f>
        <v>199.16000502764001</v>
      </c>
      <c r="P73" s="163"/>
      <c r="Q73" s="122">
        <f>VLOOKUP(CONCATENATE($Q$53,"_Ja_",hi!$C$62),fpre_reg_dat!$A$2:$BD$144,FPRE_REG!$J73,0)</f>
        <v>3.7763384220255158E-2</v>
      </c>
      <c r="R73" s="163"/>
      <c r="S73" s="122">
        <f>VLOOKUP(CONCATENATE($S$53,"_Ja_",hi!$C$62),fpre_reg_dat!$A$2:$BD$144,FPRE_REG!$J73,0)</f>
        <v>1.8369649244217488E-2</v>
      </c>
      <c r="T73" s="163"/>
      <c r="U73" s="163">
        <f t="shared" si="4"/>
        <v>5.6133033464472647E-2</v>
      </c>
      <c r="V73" s="179"/>
      <c r="W73" s="206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2"/>
        <v>21</v>
      </c>
      <c r="C74" s="115" t="s">
        <v>423</v>
      </c>
      <c r="D74" s="116"/>
      <c r="E74" s="117">
        <f>VLOOKUP(CONCATENATE($E$53,"_Qu_",hi!$C$62),fpre_reg_dat!$A$2:$BD$144,FPRE_REG!$B74,0)</f>
        <v>110.00930085858668</v>
      </c>
      <c r="F74" s="117"/>
      <c r="G74" s="117">
        <f>VLOOKUP(CONCATENATE($G$53,"_Qu_",hi!$C$62),fpre_reg_dat!$A$2:$BD$144,FPRE_REG!$B74,0)</f>
        <v>123.1023407011438</v>
      </c>
      <c r="H74" s="117"/>
      <c r="I74" s="117"/>
      <c r="J74" s="100">
        <f t="shared" si="1"/>
        <v>21</v>
      </c>
      <c r="K74" s="115">
        <v>2016</v>
      </c>
      <c r="L74" s="116"/>
      <c r="M74" s="117">
        <f>VLOOKUP(CONCATENATE($E$53,"_Ja_",hi!$C$62),fpre_reg_dat!$A$2:$BD$144,FPRE_REG!$J74,0)</f>
        <v>139.27383349450531</v>
      </c>
      <c r="N74" s="117"/>
      <c r="O74" s="117">
        <f>VLOOKUP(CONCATENATE($G$53,"_Ja_",hi!$C$62),fpre_reg_dat!$A$2:$BD$144,FPRE_REG!$J74,0)</f>
        <v>213.86436208897007</v>
      </c>
      <c r="P74" s="163"/>
      <c r="Q74" s="122">
        <f>VLOOKUP(CONCATENATE($Q$53,"_Ja_",hi!$C$62),fpre_reg_dat!$A$2:$BD$144,FPRE_REG!$J74,0)</f>
        <v>3.7130810369261497E-2</v>
      </c>
      <c r="R74" s="163"/>
      <c r="S74" s="122">
        <f>VLOOKUP(CONCATENATE($S$53,"_Ja_",hi!$C$62),fpre_reg_dat!$A$2:$BD$144,FPRE_REG!$J74,0)</f>
        <v>7.3831877335458443E-2</v>
      </c>
      <c r="T74" s="163"/>
      <c r="U74" s="163">
        <f t="shared" si="4"/>
        <v>0.11096268770471994</v>
      </c>
      <c r="V74" s="179"/>
      <c r="W74" s="206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2"/>
        <v>22</v>
      </c>
      <c r="C75" s="115" t="s">
        <v>473</v>
      </c>
      <c r="D75" s="116"/>
      <c r="E75" s="117">
        <f>VLOOKUP(CONCATENATE($E$53,"_Qu_",hi!$C$62),fpre_reg_dat!$A$2:$BD$144,FPRE_REG!$B75,0)</f>
        <v>109.73351643835929</v>
      </c>
      <c r="F75" s="117"/>
      <c r="G75" s="117">
        <f>VLOOKUP(CONCATENATE($G$53,"_Qu_",hi!$C$62),fpre_reg_dat!$A$2:$BD$144,FPRE_REG!$B75,0)</f>
        <v>122.79431549526063</v>
      </c>
      <c r="H75" s="117"/>
      <c r="I75" s="117"/>
      <c r="J75" s="100">
        <f t="shared" si="1"/>
        <v>22</v>
      </c>
      <c r="K75" s="115">
        <v>2017</v>
      </c>
      <c r="L75" s="116"/>
      <c r="M75" s="117">
        <f>VLOOKUP(CONCATENATE($E$53,"_Ja_",hi!$C$62),fpre_reg_dat!$A$2:$BD$144,FPRE_REG!$J75,0)</f>
        <v>131.68940423314919</v>
      </c>
      <c r="N75" s="117"/>
      <c r="O75" s="117">
        <f>VLOOKUP(CONCATENATE($G$53,"_Ja_",hi!$C$62),fpre_reg_dat!$A$2:$BD$144,FPRE_REG!$J75,0)</f>
        <v>205.10166436381095</v>
      </c>
      <c r="P75" s="163"/>
      <c r="Q75" s="122">
        <f>VLOOKUP(CONCATENATE($Q$53,"_Ja_",hi!$C$62),fpre_reg_dat!$A$2:$BD$144,FPRE_REG!$J75,0)</f>
        <v>3.2757106907391101E-2</v>
      </c>
      <c r="R75" s="163"/>
      <c r="S75" s="122">
        <f>VLOOKUP(CONCATENATE($S$53,"_Ja_",hi!$C$62),fpre_reg_dat!$A$2:$BD$144,FPRE_REG!$J75,0)</f>
        <v>-4.0973155319415575E-2</v>
      </c>
      <c r="T75" s="163"/>
      <c r="U75" s="163">
        <f t="shared" si="4"/>
        <v>-8.2160484120244737E-3</v>
      </c>
      <c r="V75" s="179"/>
      <c r="W75" s="206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2"/>
        <v>23</v>
      </c>
      <c r="C76" s="115" t="s">
        <v>474</v>
      </c>
      <c r="D76" s="116"/>
      <c r="E76" s="117">
        <f>VLOOKUP(CONCATENATE($E$53,"_Qu_",hi!$C$62),fpre_reg_dat!$A$2:$BD$144,FPRE_REG!$B76,0)</f>
        <v>108.24872874699579</v>
      </c>
      <c r="F76" s="117"/>
      <c r="G76" s="117">
        <f>VLOOKUP(CONCATENATE($G$53,"_Qu_",hi!$C$62),fpre_reg_dat!$A$2:$BD$144,FPRE_REG!$B76,0)</f>
        <v>121.24171500099243</v>
      </c>
      <c r="H76" s="117"/>
      <c r="I76" s="117"/>
      <c r="J76" s="100">
        <f t="shared" si="1"/>
        <v>23</v>
      </c>
      <c r="K76" s="115">
        <v>2018</v>
      </c>
      <c r="L76" s="116"/>
      <c r="M76" s="117">
        <f>VLOOKUP(CONCATENATE($E$53,"_Ja_",hi!$C$62),fpre_reg_dat!$A$2:$BD$144,FPRE_REG!$J76,0)</f>
        <v>127.07914869045014</v>
      </c>
      <c r="N76" s="117"/>
      <c r="O76" s="117">
        <f>VLOOKUP(CONCATENATE($G$53,"_Ja_",hi!$C$62),fpre_reg_dat!$A$2:$BD$144,FPRE_REG!$J76,0)</f>
        <v>198.32453908622585</v>
      </c>
      <c r="P76" s="163"/>
      <c r="Q76" s="122">
        <f>VLOOKUP(CONCATENATE($Q$53,"_Ja_",hi!$C$62),fpre_reg_dat!$A$2:$BD$144,FPRE_REG!$J76,0)</f>
        <v>3.2957770548873888E-2</v>
      </c>
      <c r="R76" s="163"/>
      <c r="S76" s="122">
        <f>VLOOKUP(CONCATENATE($S$53,"_Ja_",hi!$C$62),fpre_reg_dat!$A$2:$BD$144,FPRE_REG!$J76,0)</f>
        <v>-3.3042761006384647E-2</v>
      </c>
      <c r="T76" s="163"/>
      <c r="U76" s="163">
        <f t="shared" si="4"/>
        <v>-8.499045751075851E-5</v>
      </c>
      <c r="V76" s="179"/>
      <c r="W76" s="206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2"/>
        <v>24</v>
      </c>
      <c r="C77" s="115" t="s">
        <v>3591</v>
      </c>
      <c r="D77" s="116"/>
      <c r="E77" s="117">
        <f>VLOOKUP(CONCATENATE($E$53,"_Qu_",hi!$C$62),fpre_reg_dat!$A$2:$BD$144,FPRE_REG!$B77,0)</f>
        <v>111.46828504103445</v>
      </c>
      <c r="F77" s="117"/>
      <c r="G77" s="117">
        <f>VLOOKUP(CONCATENATE($G$53,"_Qu_",hi!$C$62),fpre_reg_dat!$A$2:$BD$144,FPRE_REG!$B77,0)</f>
        <v>124.8340729002431</v>
      </c>
      <c r="H77" s="117"/>
      <c r="I77" s="117"/>
      <c r="J77" s="100">
        <f t="shared" si="1"/>
        <v>24</v>
      </c>
      <c r="K77" s="115">
        <v>2019</v>
      </c>
      <c r="L77" s="116"/>
      <c r="M77" s="117">
        <f>VLOOKUP(CONCATENATE($E$53,"_Ja_",hi!$C$62),fpre_reg_dat!$A$2:$BD$144,FPRE_REG!$J77,0)</f>
        <v>133.91357546658651</v>
      </c>
      <c r="N77" s="117"/>
      <c r="O77" s="117">
        <f>VLOOKUP(CONCATENATE($G$53,"_Ja_",hi!$C$62),fpre_reg_dat!$A$2:$BD$144,FPRE_REG!$J77,0)</f>
        <v>214.32446815553359</v>
      </c>
      <c r="P77" s="163"/>
      <c r="Q77" s="122">
        <f>VLOOKUP(CONCATENATE($Q$53,"_Ja_",hi!$C$62),fpre_reg_dat!$A$2:$BD$144,FPRE_REG!$J77,0)</f>
        <v>3.6274261559370975E-2</v>
      </c>
      <c r="R77" s="163"/>
      <c r="S77" s="122">
        <f>VLOOKUP(CONCATENATE($S$53,"_Ja_",hi!$C$62),fpre_reg_dat!$A$2:$BD$144,FPRE_REG!$J77,0)</f>
        <v>8.0675488484818425E-2</v>
      </c>
      <c r="T77" s="163"/>
      <c r="U77" s="163">
        <f t="shared" si="4"/>
        <v>0.11694975004418939</v>
      </c>
      <c r="V77" s="179"/>
      <c r="W77" s="206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2"/>
        <v>25</v>
      </c>
      <c r="C78" s="115" t="s">
        <v>3592</v>
      </c>
      <c r="D78" s="116"/>
      <c r="E78" s="117">
        <f>VLOOKUP(CONCATENATE($E$53,"_Qu_",hi!$C$62),fpre_reg_dat!$A$2:$BD$144,FPRE_REG!$B78,0)</f>
        <v>112.44137177511722</v>
      </c>
      <c r="F78" s="117"/>
      <c r="G78" s="117">
        <f>VLOOKUP(CONCATENATE($G$53,"_Qu_",hi!$C$62),fpre_reg_dat!$A$2:$BD$144,FPRE_REG!$B78,0)</f>
        <v>129.51506896505865</v>
      </c>
      <c r="H78" s="117"/>
      <c r="I78" s="117"/>
      <c r="J78" s="100">
        <f t="shared" si="1"/>
        <v>25</v>
      </c>
      <c r="K78" s="115" t="s">
        <v>3877</v>
      </c>
      <c r="L78" s="116"/>
      <c r="M78" s="117">
        <f>VLOOKUP(CONCATENATE($E$53,"_Ja_",hi!$C$62),fpre_reg_dat!$A$2:$BD$144,FPRE_REG!$J78,0)</f>
        <v>133.64776554066438</v>
      </c>
      <c r="N78" s="117"/>
      <c r="O78" s="117">
        <f>VLOOKUP(CONCATENATE($G$53,"_Ja_",hi!$C$62),fpre_reg_dat!$A$2:$BD$144,FPRE_REG!$J78,0)</f>
        <v>213.95062220937831</v>
      </c>
      <c r="P78" s="163"/>
      <c r="Q78" s="122">
        <f>VLOOKUP(CONCATENATE($Q$53,"_Ja_",hi!$C$62),fpre_reg_dat!$A$2:$BD$144,FPRE_REG!$J78,0)</f>
        <v>3.3353350378571144E-2</v>
      </c>
      <c r="R78" s="163"/>
      <c r="S78" s="122">
        <f>VLOOKUP(CONCATENATE($S$53,"_Ja_",hi!$C$62),fpre_reg_dat!$A$2:$BD$144,FPRE_REG!$J78,0)</f>
        <v>-1.7442989564962381E-3</v>
      </c>
      <c r="T78" s="163"/>
      <c r="U78" s="163">
        <f t="shared" si="4"/>
        <v>3.1609051422074902E-2</v>
      </c>
      <c r="V78" s="179"/>
      <c r="W78" s="206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2"/>
        <v>26</v>
      </c>
      <c r="C79" s="115" t="s">
        <v>3593</v>
      </c>
      <c r="D79" s="116"/>
      <c r="E79" s="117">
        <f>VLOOKUP(CONCATENATE($E$53,"_Qu_",hi!$C$62),fpre_reg_dat!$A$2:$BD$144,FPRE_REG!$B79,0)</f>
        <v>108.91110850836409</v>
      </c>
      <c r="F79" s="117"/>
      <c r="G79" s="117">
        <f>VLOOKUP(CONCATENATE($G$53,"_Qu_",hi!$C$62),fpre_reg_dat!$A$2:$BD$144,FPRE_REG!$B79,0)</f>
        <v>125.39623743093804</v>
      </c>
      <c r="H79" s="117"/>
      <c r="I79" s="117"/>
      <c r="J79" s="188"/>
      <c r="K79" s="199"/>
      <c r="L79" s="199"/>
      <c r="M79" s="199"/>
      <c r="N79" s="199"/>
      <c r="O79" s="199"/>
      <c r="P79" s="199"/>
      <c r="Q79" s="188"/>
      <c r="R79" s="188"/>
      <c r="S79" s="188"/>
      <c r="T79" s="188"/>
      <c r="U79" s="188"/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2"/>
        <v>27</v>
      </c>
      <c r="C80" s="115" t="s">
        <v>3595</v>
      </c>
      <c r="D80" s="116"/>
      <c r="E80" s="117">
        <f>VLOOKUP(CONCATENATE($E$53,"_Qu_",hi!$C$62),fpre_reg_dat!$A$2:$BD$144,FPRE_REG!$B80,0)</f>
        <v>106.83865928631978</v>
      </c>
      <c r="F80" s="117"/>
      <c r="G80" s="117">
        <f>VLOOKUP(CONCATENATE($G$53,"_Qu_",hi!$C$62),fpre_reg_dat!$A$2:$BD$144,FPRE_REG!$B80,0)</f>
        <v>122.99105349367143</v>
      </c>
      <c r="H80" s="117"/>
      <c r="I80" s="117"/>
      <c r="J80" s="188"/>
      <c r="K80" s="194" t="str">
        <f>K76&amp;" - "&amp;K77</f>
        <v>2018 - 2019</v>
      </c>
      <c r="L80" s="116"/>
      <c r="M80" s="111">
        <f>M77/M76-1</f>
        <v>5.3780866857899845E-2</v>
      </c>
      <c r="N80" s="117"/>
      <c r="O80" s="111">
        <f>O77/O76-1</f>
        <v>8.0675488484818425E-2</v>
      </c>
      <c r="P80" s="117"/>
      <c r="Q80" s="188"/>
      <c r="R80" s="188"/>
      <c r="S80" s="188"/>
      <c r="T80" s="188"/>
      <c r="U80" s="188"/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2"/>
        <v>28</v>
      </c>
      <c r="C81" s="115" t="s">
        <v>3596</v>
      </c>
      <c r="D81" s="116"/>
      <c r="E81" s="117">
        <f>VLOOKUP(CONCATENATE($E$53,"_Qu_",hi!$C$62),fpre_reg_dat!$A$2:$BD$144,FPRE_REG!$B81,0)</f>
        <v>106.82565131234087</v>
      </c>
      <c r="F81" s="117"/>
      <c r="G81" s="117">
        <f>VLOOKUP(CONCATENATE($G$53,"_Qu_",hi!$C$62),fpre_reg_dat!$A$2:$BD$144,FPRE_REG!$B81,0)</f>
        <v>122.95629562850675</v>
      </c>
      <c r="H81" s="117"/>
      <c r="I81" s="117"/>
      <c r="J81" s="188"/>
      <c r="K81" s="194" t="str">
        <f>K77&amp;" - "&amp;K78</f>
        <v>2019 - 2020*</v>
      </c>
      <c r="L81" s="116"/>
      <c r="M81" s="111">
        <f>M78/M77-1</f>
        <v>-1.9849363665780384E-3</v>
      </c>
      <c r="N81" s="117"/>
      <c r="O81" s="111">
        <f>O78/O77-1</f>
        <v>-1.744298956496082E-3</v>
      </c>
      <c r="P81" s="117"/>
      <c r="Q81" s="188"/>
      <c r="R81" s="188"/>
      <c r="S81" s="188"/>
      <c r="T81" s="188"/>
      <c r="U81" s="188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2"/>
        <v>29</v>
      </c>
      <c r="C82" s="115" t="s">
        <v>3655</v>
      </c>
      <c r="D82" s="116"/>
      <c r="E82" s="117">
        <f>VLOOKUP(CONCATENATE($E$53,"_Qu_",hi!$C$62),fpre_reg_dat!$A$2:$BD$144,FPRE_REG!$B82,0)</f>
        <v>107.4930452895276</v>
      </c>
      <c r="F82" s="117"/>
      <c r="G82" s="117">
        <f>VLOOKUP(CONCATENATE($G$53,"_Qu_",hi!$C$62),fpre_reg_dat!$A$2:$BD$144,FPRE_REG!$B82,0)</f>
        <v>132.33642326217938</v>
      </c>
      <c r="H82" s="117"/>
      <c r="I82" s="117"/>
      <c r="J82" s="188"/>
      <c r="K82" s="182" t="str">
        <f>IF(hi!$G$6=4,te!$A$11,te!$A$79)</f>
        <v>* The values for the current year are provisional and refer to the quarters available so far. Data status: 30 June 2020.</v>
      </c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2"/>
        <v>30</v>
      </c>
      <c r="C83" s="115" t="s">
        <v>3658</v>
      </c>
      <c r="D83" s="116"/>
      <c r="E83" s="117">
        <f>VLOOKUP(CONCATENATE($E$53,"_Qu_",hi!$C$62),fpre_reg_dat!$A$2:$BD$144,FPRE_REG!$B83,0)</f>
        <v>108.81653701667078</v>
      </c>
      <c r="F83" s="117"/>
      <c r="G83" s="117">
        <f>VLOOKUP(CONCATENATE($G$53,"_Qu_",hi!$C$62),fpre_reg_dat!$A$2:$BD$144,FPRE_REG!$B83,0)</f>
        <v>134.08093369475591</v>
      </c>
      <c r="H83" s="117"/>
      <c r="I83" s="117"/>
      <c r="J83" s="188"/>
      <c r="K83" s="198" t="str">
        <f>IF(hi!$G$6=4,"",te!$A$11)</f>
        <v>Source: Market indices for investment properties Fahrländer Partner.</v>
      </c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2"/>
        <v>31</v>
      </c>
      <c r="C84" s="115" t="s">
        <v>3659</v>
      </c>
      <c r="D84" s="116"/>
      <c r="E84" s="117">
        <f>VLOOKUP(CONCATENATE($E$53,"_Qu_",hi!$C$62),fpre_reg_dat!$A$2:$BD$144,FPRE_REG!$B84,0)</f>
        <v>108.96912237877278</v>
      </c>
      <c r="F84" s="117"/>
      <c r="G84" s="117">
        <f>VLOOKUP(CONCATENATE($G$53,"_Qu_",hi!$C$62),fpre_reg_dat!$A$2:$BD$144,FPRE_REG!$B84,0)</f>
        <v>134.41696878988395</v>
      </c>
      <c r="H84" s="117"/>
      <c r="I84" s="117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2"/>
        <v>32</v>
      </c>
      <c r="C85" s="115" t="s">
        <v>3660</v>
      </c>
      <c r="D85" s="116"/>
      <c r="E85" s="117">
        <f>VLOOKUP(CONCATENATE($E$53,"_Qu_",hi!$C$62),fpre_reg_dat!$A$2:$BD$144,FPRE_REG!$B85,0)</f>
        <v>111.56865865110959</v>
      </c>
      <c r="F85" s="117"/>
      <c r="G85" s="117">
        <f>VLOOKUP(CONCATENATE($G$53,"_Qu_",hi!$C$62),fpre_reg_dat!$A$2:$BD$144,FPRE_REG!$B85,0)</f>
        <v>137.6377112978694</v>
      </c>
      <c r="H85" s="117"/>
      <c r="I85" s="117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2"/>
        <v>33</v>
      </c>
      <c r="C86" s="115" t="s">
        <v>3663</v>
      </c>
      <c r="D86" s="116"/>
      <c r="E86" s="117">
        <f>VLOOKUP(CONCATENATE($E$53,"_Qu_",hi!$C$62),fpre_reg_dat!$A$2:$BD$144,FPRE_REG!$B86,0)</f>
        <v>109.35386008340377</v>
      </c>
      <c r="F86" s="117"/>
      <c r="G86" s="117">
        <f>VLOOKUP(CONCATENATE($G$53,"_Qu_",hi!$C$62),fpre_reg_dat!$A$2:$BD$144,FPRE_REG!$B86,0)</f>
        <v>134.85884475762091</v>
      </c>
      <c r="H86" s="117"/>
      <c r="I86" s="117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2"/>
        <v>34</v>
      </c>
      <c r="C87" s="115" t="s">
        <v>3668</v>
      </c>
      <c r="D87" s="116"/>
      <c r="E87" s="117">
        <f>VLOOKUP(CONCATENATE($E$53,"_Qu_",hi!$C$62),fpre_reg_dat!$A$2:$BD$144,FPRE_REG!$B87,0)</f>
        <v>103.39300163425814</v>
      </c>
      <c r="F87" s="117"/>
      <c r="G87" s="117">
        <f>VLOOKUP(CONCATENATE($G$53,"_Qu_",hi!$C$62),fpre_reg_dat!$A$2:$BD$144,FPRE_REG!$B87,0)</f>
        <v>127.30812853537751</v>
      </c>
      <c r="H87" s="117"/>
      <c r="I87" s="117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2"/>
        <v>35</v>
      </c>
      <c r="C88" s="115" t="s">
        <v>3669</v>
      </c>
      <c r="D88" s="116"/>
      <c r="E88" s="117">
        <f>VLOOKUP(CONCATENATE($E$53,"_Qu_",hi!$C$62),fpre_reg_dat!$A$2:$BD$144,FPRE_REG!$B88,0)</f>
        <v>101.34777704746696</v>
      </c>
      <c r="F88" s="117"/>
      <c r="G88" s="117">
        <f>VLOOKUP(CONCATENATE($G$53,"_Qu_",hi!$C$62),fpre_reg_dat!$A$2:$BD$144,FPRE_REG!$B88,0)</f>
        <v>128.55372361993494</v>
      </c>
      <c r="H88" s="117"/>
      <c r="I88" s="117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2"/>
        <v>36</v>
      </c>
      <c r="C89" s="115" t="s">
        <v>3766</v>
      </c>
      <c r="D89" s="116"/>
      <c r="E89" s="117">
        <f>VLOOKUP(CONCATENATE($E$53,"_Qu_",hi!$C$62),fpre_reg_dat!$A$2:$BD$144,FPRE_REG!$B89,0)</f>
        <v>98.774172475016428</v>
      </c>
      <c r="F89" s="117"/>
      <c r="G89" s="117">
        <f>VLOOKUP(CONCATENATE($G$53,"_Qu_",hi!$C$62),fpre_reg_dat!$A$2:$BD$144,FPRE_REG!$B89,0)</f>
        <v>124.41628119614987</v>
      </c>
      <c r="H89" s="117"/>
      <c r="I89" s="117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2"/>
        <v>37</v>
      </c>
      <c r="C90" s="115" t="s">
        <v>3768</v>
      </c>
      <c r="D90" s="116"/>
      <c r="E90" s="117">
        <f>VLOOKUP(CONCATENATE($E$53,"_Qu_",hi!$C$62),fpre_reg_dat!$A$2:$BD$144,FPRE_REG!$B90,0)</f>
        <v>97.263875996037157</v>
      </c>
      <c r="F90" s="117"/>
      <c r="G90" s="117">
        <f>VLOOKUP(CONCATENATE($G$53,"_Qu_",hi!$C$62),fpre_reg_dat!$A$2:$BD$144,FPRE_REG!$B90,0)</f>
        <v>122.12539485780299</v>
      </c>
      <c r="H90" s="117"/>
      <c r="I90" s="117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2"/>
        <v>38</v>
      </c>
      <c r="C91" s="115" t="s">
        <v>3769</v>
      </c>
      <c r="D91" s="116"/>
      <c r="E91" s="117">
        <f>VLOOKUP(CONCATENATE($E$53,"_Qu_",hi!$C$62),fpre_reg_dat!$A$2:$BD$144,FPRE_REG!$B91,0)</f>
        <v>99.014373003341532</v>
      </c>
      <c r="F91" s="117"/>
      <c r="G91" s="117">
        <f>VLOOKUP(CONCATENATE($G$53,"_Qu_",hi!$C$62),fpre_reg_dat!$A$2:$BD$144,FPRE_REG!$B91,0)</f>
        <v>124.28216382292352</v>
      </c>
      <c r="H91" s="117"/>
      <c r="I91" s="117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2"/>
        <v>39</v>
      </c>
      <c r="C92" s="115" t="s">
        <v>3770</v>
      </c>
      <c r="D92" s="116"/>
      <c r="E92" s="117">
        <f>VLOOKUP(CONCATENATE($E$53,"_Qu_",hi!$C$62),fpre_reg_dat!$A$2:$BD$144,FPRE_REG!$B92,0)</f>
        <v>100.57792437621275</v>
      </c>
      <c r="F92" s="117"/>
      <c r="G92" s="117">
        <f>VLOOKUP(CONCATENATE($G$53,"_Qu_",hi!$C$62),fpre_reg_dat!$A$2:$BD$144,FPRE_REG!$B92,0)</f>
        <v>124.1792061334793</v>
      </c>
      <c r="H92" s="117"/>
      <c r="I92" s="117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2"/>
        <v>40</v>
      </c>
      <c r="C93" s="115" t="s">
        <v>3771</v>
      </c>
      <c r="D93" s="116"/>
      <c r="E93" s="117">
        <f>VLOOKUP(CONCATENATE($E$53,"_Qu_",hi!$C$62),fpre_reg_dat!$A$2:$BD$144,FPRE_REG!$B93,0)</f>
        <v>102.1214234486584</v>
      </c>
      <c r="F93" s="117"/>
      <c r="G93" s="117">
        <f>VLOOKUP(CONCATENATE($G$53,"_Qu_",hi!$C$62),fpre_reg_dat!$A$2:$BD$144,FPRE_REG!$B93,0)</f>
        <v>128.06632099449976</v>
      </c>
      <c r="H93" s="117"/>
      <c r="I93" s="117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2"/>
        <v>41</v>
      </c>
      <c r="C94" s="115" t="s">
        <v>3776</v>
      </c>
      <c r="D94" s="116"/>
      <c r="E94" s="117">
        <f>VLOOKUP(CONCATENATE($E$53,"_Qu_",hi!$C$62),fpre_reg_dat!$A$2:$BD$144,FPRE_REG!$B94,0)</f>
        <v>104.26423157990244</v>
      </c>
      <c r="F94" s="117"/>
      <c r="G94" s="117">
        <f>VLOOKUP(CONCATENATE($G$53,"_Qu_",hi!$C$62),fpre_reg_dat!$A$2:$BD$144,FPRE_REG!$B94,0)</f>
        <v>133.21576270345699</v>
      </c>
      <c r="H94" s="117"/>
      <c r="I94" s="117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2"/>
        <v>42</v>
      </c>
      <c r="C95" s="115" t="s">
        <v>3777</v>
      </c>
      <c r="D95" s="116"/>
      <c r="E95" s="117">
        <f>VLOOKUP(CONCATENATE($E$53,"_Qu_",hi!$C$62),fpre_reg_dat!$A$2:$BD$144,FPRE_REG!$B95,0)</f>
        <v>104.32619756803545</v>
      </c>
      <c r="F95" s="117"/>
      <c r="G95" s="117">
        <f>VLOOKUP(CONCATENATE($G$53,"_Qu_",hi!$C$62),fpre_reg_dat!$A$2:$BD$144,FPRE_REG!$B95,0)</f>
        <v>133.51868524410082</v>
      </c>
      <c r="H95" s="117"/>
      <c r="I95" s="117"/>
      <c r="J95" s="188"/>
      <c r="K95" s="188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2"/>
        <v>43</v>
      </c>
      <c r="C96" s="115" t="s">
        <v>3778</v>
      </c>
      <c r="D96" s="116"/>
      <c r="E96" s="117">
        <f>VLOOKUP(CONCATENATE($E$53,"_Qu_",hi!$C$62),fpre_reg_dat!$A$2:$BD$144,FPRE_REG!$B96,0)</f>
        <v>105.57613724978995</v>
      </c>
      <c r="F96" s="117"/>
      <c r="G96" s="117">
        <f>VLOOKUP(CONCATENATE($G$53,"_Qu_",hi!$C$62),fpre_reg_dat!$A$2:$BD$144,FPRE_REG!$B96,0)</f>
        <v>135.1098153680374</v>
      </c>
      <c r="H96" s="117"/>
      <c r="I96" s="117"/>
      <c r="J96" s="188"/>
      <c r="K96" s="188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2"/>
        <v>44</v>
      </c>
      <c r="C97" s="115" t="s">
        <v>3831</v>
      </c>
      <c r="D97" s="116"/>
      <c r="E97" s="117">
        <f>VLOOKUP(CONCATENATE($E$53,"_Qu_",hi!$C$62),fpre_reg_dat!$A$2:$BD$144,FPRE_REG!$B97,0)</f>
        <v>105.86374699809161</v>
      </c>
      <c r="F97" s="117"/>
      <c r="G97" s="117">
        <f>VLOOKUP(CONCATENATE($G$53,"_Qu_",hi!$C$62),fpre_reg_dat!$A$2:$BD$144,FPRE_REG!$B97,0)</f>
        <v>136.73072073506927</v>
      </c>
      <c r="H97" s="117"/>
      <c r="I97" s="117"/>
      <c r="J97" s="188"/>
      <c r="K97" s="188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 t="shared" si="2"/>
        <v>45</v>
      </c>
      <c r="C98" s="115" t="s">
        <v>3876</v>
      </c>
      <c r="D98" s="116"/>
      <c r="E98" s="117">
        <f>VLOOKUP(CONCATENATE($E$53,"_Qu_",hi!$C$62),fpre_reg_dat!$A$2:$BD$144,FPRE_REG!$B98,0)</f>
        <v>105.80511346522748</v>
      </c>
      <c r="F98" s="117"/>
      <c r="G98" s="117">
        <f>VLOOKUP(CONCATENATE($G$53,"_Qu_",hi!$C$62),fpre_reg_dat!$A$2:$BD$144,FPRE_REG!$B98,0)</f>
        <v>136.54377610797701</v>
      </c>
      <c r="H98" s="117"/>
      <c r="I98" s="117"/>
      <c r="J98" s="188"/>
      <c r="K98" s="188"/>
      <c r="L98" s="223"/>
      <c r="M98" s="223"/>
      <c r="N98" s="73"/>
      <c r="O98" s="73"/>
      <c r="P98" s="223"/>
      <c r="Q98" s="73"/>
      <c r="R98" s="73"/>
      <c r="S98" s="73"/>
      <c r="T98" s="73"/>
      <c r="U98" s="73"/>
      <c r="V98" s="73"/>
      <c r="X98" s="1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</row>
    <row r="99" spans="1:104" ht="15" customHeight="1" x14ac:dyDescent="0.2">
      <c r="A99" s="13"/>
      <c r="B99" s="100">
        <f t="shared" si="2"/>
        <v>46</v>
      </c>
      <c r="C99" s="115" t="s">
        <v>3992</v>
      </c>
      <c r="D99" s="116"/>
      <c r="E99" s="117">
        <f>VLOOKUP(CONCATENATE($E$53,"_Qu_",hi!$C$62),fpre_reg_dat!$A$2:$BD$144,FPRE_REG!$B99,0)</f>
        <v>103.83709927417317</v>
      </c>
      <c r="F99" s="117"/>
      <c r="G99" s="117">
        <f>VLOOKUP(CONCATENATE($G$53,"_Qu_",hi!$C$62),fpre_reg_dat!$A$2:$BD$144,FPRE_REG!$B99,0)</f>
        <v>132.29140885510304</v>
      </c>
      <c r="H99" s="117"/>
      <c r="I99" s="117"/>
      <c r="J99" s="188"/>
      <c r="K99" s="188"/>
      <c r="L99" s="199"/>
      <c r="M99" s="199"/>
      <c r="N99" s="73"/>
      <c r="O99" s="73"/>
      <c r="P99" s="199"/>
      <c r="Q99" s="73"/>
      <c r="R99" s="73"/>
      <c r="S99" s="73"/>
      <c r="T99" s="73"/>
      <c r="U99" s="73"/>
      <c r="V99" s="73"/>
      <c r="X99" s="13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</row>
    <row r="100" spans="1:104" ht="15" customHeight="1" x14ac:dyDescent="0.2">
      <c r="A100" s="132"/>
      <c r="B100" s="100"/>
      <c r="C100" s="194"/>
      <c r="D100" s="116"/>
      <c r="E100" s="111"/>
      <c r="F100" s="112"/>
      <c r="G100" s="111"/>
      <c r="H100" s="112"/>
      <c r="I100" s="111"/>
      <c r="J100" s="189"/>
      <c r="K100" s="189"/>
      <c r="L100" s="196"/>
      <c r="M100" s="196"/>
      <c r="N100" s="73"/>
      <c r="O100" s="73"/>
      <c r="P100" s="196"/>
      <c r="Q100" s="73"/>
      <c r="R100" s="73"/>
      <c r="S100" s="73"/>
      <c r="T100" s="73"/>
      <c r="U100" s="73"/>
      <c r="V100" s="73"/>
      <c r="X100" s="13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  <c r="CH100" s="196"/>
      <c r="CI100" s="196"/>
      <c r="CJ100" s="196"/>
      <c r="CK100" s="196"/>
      <c r="CL100" s="196"/>
      <c r="CM100" s="196"/>
      <c r="CN100" s="196"/>
      <c r="CO100" s="196"/>
      <c r="CP100" s="196"/>
      <c r="CQ100" s="196"/>
      <c r="CR100" s="196"/>
      <c r="CS100" s="196"/>
      <c r="CT100" s="196"/>
      <c r="CU100" s="196"/>
      <c r="CV100" s="196"/>
      <c r="CW100" s="196"/>
      <c r="CX100" s="196"/>
      <c r="CY100" s="196"/>
      <c r="CZ100" s="196"/>
    </row>
    <row r="101" spans="1:104" ht="15" customHeight="1" x14ac:dyDescent="0.2">
      <c r="A101" s="132"/>
      <c r="B101" s="100"/>
      <c r="C101" s="194" t="str">
        <f>C98&amp;" - "&amp;C99</f>
        <v>2020:1 - 2020:2</v>
      </c>
      <c r="D101" s="116"/>
      <c r="E101" s="111">
        <f>E99/E98-1</f>
        <v>-1.8600369364010882E-2</v>
      </c>
      <c r="F101" s="112"/>
      <c r="G101" s="111">
        <f>G99/G98-1</f>
        <v>-3.1142885996585101E-2</v>
      </c>
      <c r="H101" s="112"/>
      <c r="I101" s="111"/>
      <c r="J101" s="189"/>
      <c r="K101" s="189"/>
      <c r="L101" s="10"/>
      <c r="M101" s="10"/>
      <c r="N101" s="73"/>
      <c r="O101" s="73"/>
      <c r="P101" s="10"/>
      <c r="Q101" s="73"/>
      <c r="R101" s="73"/>
      <c r="S101" s="73"/>
      <c r="T101" s="73"/>
      <c r="U101" s="73"/>
      <c r="V101" s="73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2"/>
      <c r="B102" s="100"/>
      <c r="C102" s="194" t="str">
        <f>C95&amp;" - "&amp;C99</f>
        <v>2019:2 - 2020:2</v>
      </c>
      <c r="D102" s="116"/>
      <c r="E102" s="122">
        <f>E99/E95-1</f>
        <v>-4.6881637140404608E-3</v>
      </c>
      <c r="F102" s="110"/>
      <c r="G102" s="122">
        <f>G99/G95-1</f>
        <v>-9.1917950416756655E-3</v>
      </c>
      <c r="H102" s="110"/>
      <c r="I102" s="122"/>
      <c r="J102" s="189"/>
      <c r="K102" s="189"/>
      <c r="L102" s="10"/>
      <c r="M102" s="10"/>
      <c r="N102" s="73"/>
      <c r="O102" s="73"/>
      <c r="P102" s="10"/>
      <c r="Q102" s="73"/>
      <c r="R102" s="73"/>
      <c r="S102" s="73"/>
      <c r="T102" s="73"/>
      <c r="U102" s="73"/>
      <c r="V102" s="73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x14ac:dyDescent="0.2">
      <c r="A103" s="13"/>
      <c r="B103" s="10"/>
      <c r="C103" s="247" t="str">
        <f>te!A11</f>
        <v>Source: Market indices for investment properties Fahrländer Partner.</v>
      </c>
      <c r="D103" s="247"/>
      <c r="E103" s="247"/>
      <c r="F103" s="247"/>
      <c r="G103" s="247"/>
      <c r="H103" s="247"/>
      <c r="I103" s="247"/>
      <c r="J103" s="247"/>
      <c r="K103" s="247"/>
      <c r="L103" s="10"/>
      <c r="M103" s="10"/>
      <c r="N103" s="73"/>
      <c r="O103" s="73"/>
      <c r="P103" s="10"/>
      <c r="Q103" s="73"/>
      <c r="R103" s="73"/>
      <c r="S103" s="73"/>
      <c r="T103" s="73"/>
      <c r="U103" s="73"/>
      <c r="V103" s="73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30" customHeight="1" x14ac:dyDescent="0.2">
      <c r="A104" s="13"/>
      <c r="B104" s="10"/>
      <c r="C104" s="237"/>
      <c r="D104" s="237"/>
      <c r="E104" s="237"/>
      <c r="F104" s="237"/>
      <c r="G104" s="237"/>
      <c r="H104" s="237"/>
      <c r="I104" s="237"/>
      <c r="J104" s="237"/>
      <c r="K104" s="237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4.5" customHeight="1" x14ac:dyDescent="0.2">
      <c r="A105" s="13"/>
      <c r="B105" s="10"/>
      <c r="C105" s="138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9.9499999999999993" customHeight="1" x14ac:dyDescent="0.2">
      <c r="A106" s="13"/>
      <c r="B106" s="11"/>
      <c r="C106" s="224" t="s">
        <v>10</v>
      </c>
      <c r="D106" s="224"/>
      <c r="E106" s="224"/>
      <c r="F106" s="224" t="str">
        <f>te!A12</f>
        <v>Market indices for investment properties</v>
      </c>
      <c r="G106" s="224"/>
      <c r="H106" s="224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45" t="str">
        <f>hi!$G$5</f>
        <v>2nd quarter 2020</v>
      </c>
      <c r="V106" s="1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s="11" customFormat="1" ht="9.9499999999999993" customHeight="1" x14ac:dyDescent="0.2">
      <c r="A107" s="77"/>
      <c r="C107" s="224" t="s">
        <v>0</v>
      </c>
      <c r="D107" s="224"/>
      <c r="E107" s="224"/>
      <c r="W107" s="77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s="10" customFormat="1" ht="8.1" customHeight="1" x14ac:dyDescent="0.2">
      <c r="A108" s="13"/>
      <c r="W108" s="13"/>
      <c r="X108" s="13"/>
    </row>
    <row r="109" spans="1:104" s="10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10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10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10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10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10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10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104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X157" s="13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</row>
    <row r="158" spans="1:104" x14ac:dyDescent="0.2">
      <c r="A158" s="1"/>
      <c r="B158" s="250"/>
      <c r="C158" s="250"/>
      <c r="D158" s="250"/>
      <c r="E158" s="250"/>
      <c r="F158" s="250"/>
      <c r="G158" s="250"/>
      <c r="H158" s="250"/>
      <c r="I158" s="250"/>
      <c r="J158" s="250"/>
      <c r="K158" s="1"/>
      <c r="L158" s="1"/>
      <c r="M158" s="1"/>
      <c r="N158" s="1"/>
      <c r="O158" s="1"/>
      <c r="P158" s="1"/>
      <c r="Q158" s="1"/>
      <c r="R158" s="1"/>
    </row>
  </sheetData>
  <sheetProtection sheet="1" objects="1" scenarios="1" selectLockedCells="1"/>
  <mergeCells count="33">
    <mergeCell ref="B158:J158"/>
    <mergeCell ref="C103:K103"/>
    <mergeCell ref="C44:K44"/>
    <mergeCell ref="D57:E57"/>
    <mergeCell ref="F57:G57"/>
    <mergeCell ref="H57:I57"/>
    <mergeCell ref="C46:E46"/>
    <mergeCell ref="F46:H46"/>
    <mergeCell ref="C47:E47"/>
    <mergeCell ref="C104:K104"/>
    <mergeCell ref="C106:E106"/>
    <mergeCell ref="F106:H106"/>
    <mergeCell ref="C107:E107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</mergeCells>
  <phoneticPr fontId="69" type="noConversion"/>
  <conditionalFormatting sqref="E42:K42 E39:K40 O39:U41">
    <cfRule type="expression" dxfId="53" priority="78" stopIfTrue="1">
      <formula>#N/A</formula>
    </cfRule>
  </conditionalFormatting>
  <conditionalFormatting sqref="E42:K42 E39:K40 O39:U41">
    <cfRule type="containsErrors" dxfId="52" priority="77">
      <formula>ISERROR(E39)</formula>
    </cfRule>
  </conditionalFormatting>
  <conditionalFormatting sqref="E38:K38">
    <cfRule type="expression" dxfId="51" priority="34" stopIfTrue="1">
      <formula>#N/A</formula>
    </cfRule>
  </conditionalFormatting>
  <conditionalFormatting sqref="E38:K38">
    <cfRule type="containsErrors" dxfId="50" priority="33">
      <formula>ISERROR(E38)</formula>
    </cfRule>
  </conditionalFormatting>
  <conditionalFormatting sqref="E38:K38">
    <cfRule type="expression" dxfId="49" priority="32" stopIfTrue="1">
      <formula>#N/A</formula>
    </cfRule>
  </conditionalFormatting>
  <conditionalFormatting sqref="E38:K38">
    <cfRule type="containsErrors" dxfId="48" priority="31">
      <formula>ISERROR(E38)</formula>
    </cfRule>
  </conditionalFormatting>
  <conditionalFormatting sqref="E101:K102">
    <cfRule type="expression" dxfId="47" priority="42" stopIfTrue="1">
      <formula>#N/A</formula>
    </cfRule>
  </conditionalFormatting>
  <conditionalFormatting sqref="E101:K102">
    <cfRule type="containsErrors" dxfId="46" priority="41">
      <formula>ISERROR(E101)</formula>
    </cfRule>
  </conditionalFormatting>
  <conditionalFormatting sqref="E101:K102">
    <cfRule type="expression" dxfId="45" priority="40" stopIfTrue="1">
      <formula>#N/A</formula>
    </cfRule>
  </conditionalFormatting>
  <conditionalFormatting sqref="E101:K102">
    <cfRule type="containsErrors" dxfId="44" priority="39">
      <formula>ISERROR(E101)</formula>
    </cfRule>
  </conditionalFormatting>
  <conditionalFormatting sqref="N131">
    <cfRule type="expression" priority="30">
      <formula>"istzahl($D$10)"</formula>
    </cfRule>
  </conditionalFormatting>
  <conditionalFormatting sqref="Q79:U82 L82:P83 C44:U55 H72:U78 H83:U97 H79:J82 C72:G97 C42:L42 L43 C38:U41 C57:U71 C56:P56 T56:U56 C99:U99 C101:U104">
    <cfRule type="containsErrors" dxfId="43" priority="23">
      <formula>ISERROR(C38)</formula>
    </cfRule>
  </conditionalFormatting>
  <conditionalFormatting sqref="L80 P80 N80">
    <cfRule type="containsErrors" dxfId="42" priority="20">
      <formula>ISERROR(L80)</formula>
    </cfRule>
  </conditionalFormatting>
  <conditionalFormatting sqref="O80:O81">
    <cfRule type="expression" dxfId="41" priority="12" stopIfTrue="1">
      <formula>#N/A</formula>
    </cfRule>
  </conditionalFormatting>
  <conditionalFormatting sqref="O80:O81">
    <cfRule type="containsErrors" dxfId="40" priority="11">
      <formula>ISERROR(O80)</formula>
    </cfRule>
  </conditionalFormatting>
  <conditionalFormatting sqref="K81:L81 N81 P81 K80">
    <cfRule type="containsErrors" dxfId="39" priority="19">
      <formula>ISERROR(K80)</formula>
    </cfRule>
  </conditionalFormatting>
  <conditionalFormatting sqref="M80:M81">
    <cfRule type="expression" dxfId="38" priority="18" stopIfTrue="1">
      <formula>#N/A</formula>
    </cfRule>
  </conditionalFormatting>
  <conditionalFormatting sqref="M80:M81">
    <cfRule type="containsErrors" dxfId="37" priority="17">
      <formula>ISERROR(M80)</formula>
    </cfRule>
  </conditionalFormatting>
  <conditionalFormatting sqref="M80:M81">
    <cfRule type="containsErrors" dxfId="36" priority="16">
      <formula>ISERROR(M80)</formula>
    </cfRule>
  </conditionalFormatting>
  <conditionalFormatting sqref="O80:O81">
    <cfRule type="containsErrors" dxfId="35" priority="10">
      <formula>ISERROR(O80)</formula>
    </cfRule>
  </conditionalFormatting>
  <conditionalFormatting sqref="K82:K83">
    <cfRule type="containsErrors" dxfId="34" priority="9">
      <formula>ISERROR(K82)</formula>
    </cfRule>
  </conditionalFormatting>
  <conditionalFormatting sqref="M42:U43">
    <cfRule type="containsErrors" dxfId="33" priority="8">
      <formula>ISERROR(M42)</formula>
    </cfRule>
  </conditionalFormatting>
  <conditionalFormatting sqref="E100:K100">
    <cfRule type="expression" dxfId="32" priority="7" stopIfTrue="1">
      <formula>#N/A</formula>
    </cfRule>
  </conditionalFormatting>
  <conditionalFormatting sqref="E100:K100">
    <cfRule type="containsErrors" dxfId="31" priority="6">
      <formula>ISERROR(E100)</formula>
    </cfRule>
  </conditionalFormatting>
  <conditionalFormatting sqref="E100:K100">
    <cfRule type="expression" dxfId="30" priority="5" stopIfTrue="1">
      <formula>#N/A</formula>
    </cfRule>
  </conditionalFormatting>
  <conditionalFormatting sqref="E100:K100">
    <cfRule type="containsErrors" dxfId="29" priority="4">
      <formula>ISERROR(E100)</formula>
    </cfRule>
  </conditionalFormatting>
  <conditionalFormatting sqref="C100:U100">
    <cfRule type="containsErrors" dxfId="28" priority="3">
      <formula>ISERROR(C100)</formula>
    </cfRule>
  </conditionalFormatting>
  <conditionalFormatting sqref="M34:U35">
    <cfRule type="containsErrors" dxfId="27" priority="2">
      <formula>ISERROR(M34)</formula>
    </cfRule>
  </conditionalFormatting>
  <conditionalFormatting sqref="C98:U98">
    <cfRule type="containsErrors" dxfId="26" priority="1">
      <formula>ISERROR(C98)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58"/>
  <sheetViews>
    <sheetView workbookViewId="0">
      <selection activeCell="C40" sqref="C40:D40"/>
    </sheetView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3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</row>
    <row r="3" spans="1:105" ht="30" customHeight="1" x14ac:dyDescent="0.4">
      <c r="A3" s="13"/>
      <c r="B3" s="12"/>
      <c r="C3" s="183"/>
      <c r="D3" s="183"/>
      <c r="E3" s="11"/>
      <c r="F3" s="104" t="str">
        <f>te!A12</f>
        <v>Market indices for investment properties</v>
      </c>
      <c r="G3" s="11"/>
      <c r="H3" s="183"/>
      <c r="I3" s="183"/>
      <c r="J3" s="183"/>
      <c r="K3" s="183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</row>
    <row r="4" spans="1:105" ht="30.75" customHeight="1" x14ac:dyDescent="0.4">
      <c r="A4" s="13"/>
      <c r="B4" s="12"/>
      <c r="C4" s="183"/>
      <c r="D4" s="183"/>
      <c r="E4" s="11"/>
      <c r="F4" s="104" t="str">
        <f>hi!D77&amp;", "&amp;hi!$G$5</f>
        <v>Canton of Vaud, 2nd quarter 2020</v>
      </c>
      <c r="G4" s="11"/>
      <c r="H4" s="183"/>
      <c r="I4" s="183"/>
      <c r="J4" s="183"/>
      <c r="K4" s="183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</row>
    <row r="5" spans="1:105" ht="15" x14ac:dyDescent="0.2">
      <c r="A5" s="13"/>
      <c r="B5" s="12"/>
      <c r="C5" s="183"/>
      <c r="D5" s="183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</row>
    <row r="6" spans="1:105" ht="15.95" customHeight="1" x14ac:dyDescent="0.2">
      <c r="A6" s="13"/>
      <c r="B6" s="12"/>
      <c r="C6" s="183"/>
      <c r="D6" s="183"/>
      <c r="E6" s="126"/>
      <c r="F6" s="126" t="str">
        <f>te!A58</f>
        <v>Index: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</row>
    <row r="7" spans="1:105" ht="15.95" customHeight="1" x14ac:dyDescent="0.2">
      <c r="A7" s="13"/>
      <c r="B7" s="12"/>
      <c r="C7" s="183"/>
      <c r="D7" s="183"/>
      <c r="E7" s="126"/>
      <c r="F7" s="126" t="str">
        <f>te!A26</f>
        <v>Canton: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</row>
    <row r="8" spans="1:105" ht="15" customHeight="1" x14ac:dyDescent="0.2">
      <c r="A8" s="13"/>
      <c r="B8" s="12"/>
      <c r="C8" s="74"/>
      <c r="D8" s="74"/>
      <c r="E8" s="128"/>
      <c r="F8" s="183"/>
      <c r="G8" s="183"/>
      <c r="H8" s="183"/>
      <c r="I8" s="183"/>
      <c r="J8" s="183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2" t="str">
        <f>CONCATENATE(te!A110," ",hi!D77," ",te!A113)</f>
        <v>Indexes Canton of Vaud (1st quarter 2010 = 100)</v>
      </c>
      <c r="D11" s="242"/>
      <c r="E11" s="242"/>
      <c r="F11" s="242"/>
      <c r="G11" s="242"/>
      <c r="H11" s="242"/>
      <c r="I11" s="242"/>
      <c r="J11" s="242"/>
      <c r="K11" s="242"/>
      <c r="L11" s="83"/>
      <c r="M11" s="242" t="str">
        <f>CONCATENATE(te!A77," ",hi!D77)</f>
        <v>Total return Canton of Vaud</v>
      </c>
      <c r="N11" s="242"/>
      <c r="O11" s="242"/>
      <c r="P11" s="242"/>
      <c r="Q11" s="242"/>
      <c r="R11" s="242"/>
      <c r="S11" s="242"/>
      <c r="T11" s="242"/>
      <c r="U11" s="242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8"/>
      <c r="D12" s="148"/>
      <c r="E12" s="148"/>
      <c r="F12" s="148"/>
      <c r="G12" s="148"/>
      <c r="H12" s="148"/>
      <c r="I12" s="148"/>
      <c r="J12" s="148"/>
      <c r="K12" s="148"/>
      <c r="L12" s="83"/>
      <c r="M12" s="148"/>
      <c r="N12" s="148"/>
      <c r="O12" s="148"/>
      <c r="P12" s="148"/>
      <c r="Q12" s="148"/>
      <c r="R12" s="148"/>
      <c r="S12" s="148"/>
      <c r="T12" s="148"/>
      <c r="U12" s="148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3" t="str">
        <f>VLOOKUP(hi!C33,hi!A34:B38,2,FALSE)</f>
        <v xml:space="preserve"> Mixed-used properties</v>
      </c>
      <c r="D13" s="243"/>
      <c r="E13" s="243"/>
      <c r="F13" s="243"/>
      <c r="G13" s="243"/>
      <c r="H13" s="243"/>
      <c r="I13" s="243"/>
      <c r="J13" s="243"/>
      <c r="K13" s="243"/>
      <c r="L13" s="83"/>
      <c r="M13" s="243" t="str">
        <f>C13</f>
        <v xml:space="preserve"> Mixed-used properties</v>
      </c>
      <c r="N13" s="243"/>
      <c r="O13" s="243"/>
      <c r="P13" s="243"/>
      <c r="Q13" s="243"/>
      <c r="R13" s="243"/>
      <c r="S13" s="243"/>
      <c r="T13" s="243"/>
      <c r="U13" s="243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4" t="str">
        <f>te!$A$11</f>
        <v>Source: Market indices for investment properties Fahrländer Partner.</v>
      </c>
      <c r="D33" s="244"/>
      <c r="E33" s="244"/>
      <c r="F33" s="244"/>
      <c r="G33" s="244"/>
      <c r="H33" s="244"/>
      <c r="I33" s="10"/>
      <c r="J33" s="10"/>
      <c r="K33" s="10"/>
      <c r="L33" s="11"/>
      <c r="M33" s="216" t="str">
        <f>M41</f>
        <v>* The values for the current year are provisional and refer to the quarters available so far. Data status: 30 June 2020.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9" t="str">
        <f>M42</f>
        <v>Source: Market indices for investment properties Fahrländer Partner.</v>
      </c>
      <c r="N34" s="239"/>
      <c r="O34" s="239"/>
      <c r="P34" s="239"/>
      <c r="Q34" s="239"/>
      <c r="R34" s="239"/>
      <c r="S34" s="239"/>
      <c r="T34" s="239"/>
      <c r="U34" s="23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39"/>
      <c r="N35" s="239"/>
      <c r="O35" s="239"/>
      <c r="P35" s="239"/>
      <c r="Q35" s="239"/>
      <c r="R35" s="239"/>
      <c r="S35" s="239"/>
      <c r="T35" s="239"/>
      <c r="U35" s="239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Rates of change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Returns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80"/>
      <c r="C37" s="102"/>
      <c r="D37" s="103"/>
      <c r="E37" s="252"/>
      <c r="F37" s="252"/>
      <c r="G37" s="252"/>
      <c r="H37" s="252"/>
      <c r="I37" s="252"/>
      <c r="J37" s="105"/>
      <c r="K37" s="105"/>
      <c r="L37" s="23"/>
      <c r="M37" s="23"/>
      <c r="N37" s="10"/>
      <c r="O37" s="253"/>
      <c r="P37" s="254"/>
      <c r="Q37" s="254"/>
      <c r="R37" s="254"/>
      <c r="S37" s="254"/>
      <c r="T37" s="93"/>
      <c r="U37" s="93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0"/>
      <c r="C38" s="108"/>
      <c r="D38" s="109"/>
      <c r="E38" s="110" t="str">
        <f>E58</f>
        <v>Net income</v>
      </c>
      <c r="F38" s="110"/>
      <c r="G38" s="110" t="str">
        <f>G58</f>
        <v>Market value</v>
      </c>
      <c r="H38" s="120"/>
      <c r="I38" s="110"/>
      <c r="J38" s="110"/>
      <c r="K38" s="110"/>
      <c r="L38" s="23"/>
      <c r="M38" s="23"/>
      <c r="N38" s="10"/>
      <c r="O38" s="173"/>
      <c r="P38" s="93"/>
      <c r="Q38" s="173" t="str">
        <f>P58</f>
        <v>Cash flow return</v>
      </c>
      <c r="R38" s="93"/>
      <c r="S38" s="173" t="str">
        <f>R58</f>
        <v>Change in value return</v>
      </c>
      <c r="T38" s="93"/>
      <c r="U38" s="173" t="str">
        <f>T58</f>
        <v>Total return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35" t="str">
        <f>C102</f>
        <v>2020:1 - 2020:2</v>
      </c>
      <c r="D39" s="235"/>
      <c r="E39" s="111">
        <f>E102</f>
        <v>-1.113431019206812E-2</v>
      </c>
      <c r="F39" s="164"/>
      <c r="G39" s="111">
        <f>G102</f>
        <v>-2.5406310944780741E-2</v>
      </c>
      <c r="H39" s="164"/>
      <c r="I39" s="111"/>
      <c r="J39" s="111"/>
      <c r="K39" s="111"/>
      <c r="L39" s="23"/>
      <c r="M39" s="249">
        <f>K78</f>
        <v>2019</v>
      </c>
      <c r="N39" s="235"/>
      <c r="O39" s="111"/>
      <c r="P39" s="112"/>
      <c r="Q39" s="111">
        <f>Q78</f>
        <v>3.8613258317541005E-2</v>
      </c>
      <c r="R39" s="112"/>
      <c r="S39" s="111">
        <f>S78</f>
        <v>8.2401269242311281E-2</v>
      </c>
      <c r="T39" s="111"/>
      <c r="U39" s="111">
        <f>U78</f>
        <v>0.12101452755985229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35" t="str">
        <f>C103</f>
        <v>2019:2 - 2020:2</v>
      </c>
      <c r="D40" s="235"/>
      <c r="E40" s="111">
        <f>E103</f>
        <v>1.5163409283227569E-2</v>
      </c>
      <c r="F40" s="164"/>
      <c r="G40" s="111">
        <f>G103</f>
        <v>6.1373932785202534E-4</v>
      </c>
      <c r="H40" s="164"/>
      <c r="I40" s="111"/>
      <c r="J40" s="111"/>
      <c r="K40" s="111"/>
      <c r="L40" s="23"/>
      <c r="M40" s="249" t="str">
        <f>K79</f>
        <v>2020*</v>
      </c>
      <c r="N40" s="235"/>
      <c r="O40" s="111"/>
      <c r="P40" s="112"/>
      <c r="Q40" s="111">
        <f>Q79</f>
        <v>3.5982115787655755E-2</v>
      </c>
      <c r="R40" s="112"/>
      <c r="S40" s="111">
        <f>S79</f>
        <v>9.2956991670907207E-3</v>
      </c>
      <c r="T40" s="111"/>
      <c r="U40" s="111">
        <f>U79</f>
        <v>4.5277814954746476E-2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47" t="str">
        <f>C105</f>
        <v>Source: Market indices for investment properties Fahrländer Partner.</v>
      </c>
      <c r="D41" s="247"/>
      <c r="E41" s="247"/>
      <c r="F41" s="247"/>
      <c r="G41" s="247"/>
      <c r="H41" s="247"/>
      <c r="I41" s="247"/>
      <c r="J41" s="247"/>
      <c r="K41" s="247"/>
      <c r="L41" s="23"/>
      <c r="M41" s="247" t="str">
        <f>IF(hi!$G$6=4,te!A11,te!A79)</f>
        <v>* The values for the current year are provisional and refer to the quarters available so far. Data status: 30 June 2020.</v>
      </c>
      <c r="N41" s="247"/>
      <c r="O41" s="247"/>
      <c r="P41" s="247"/>
      <c r="Q41" s="247"/>
      <c r="R41" s="247"/>
      <c r="S41" s="247"/>
      <c r="T41" s="247"/>
      <c r="U41" s="247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9" t="str">
        <f>IF(hi!$G$6=4,"",te!A11)</f>
        <v>Source: Market indices for investment properties Fahrländer Partner.</v>
      </c>
      <c r="N42" s="239"/>
      <c r="O42" s="239"/>
      <c r="P42" s="239"/>
      <c r="Q42" s="239"/>
      <c r="R42" s="239"/>
      <c r="S42" s="239"/>
      <c r="T42" s="239"/>
      <c r="U42" s="23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3"/>
      <c r="C43" s="202"/>
      <c r="D43" s="202"/>
      <c r="E43" s="202"/>
      <c r="F43" s="202"/>
      <c r="G43" s="202"/>
      <c r="H43" s="202"/>
      <c r="I43" s="202"/>
      <c r="J43" s="202"/>
      <c r="K43" s="202"/>
      <c r="L43" s="183"/>
      <c r="M43" s="239"/>
      <c r="N43" s="239"/>
      <c r="O43" s="239"/>
      <c r="P43" s="239"/>
      <c r="Q43" s="239"/>
      <c r="R43" s="239"/>
      <c r="S43" s="239"/>
      <c r="T43" s="239"/>
      <c r="U43" s="239"/>
      <c r="V43" s="73"/>
      <c r="X43" s="1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</row>
    <row r="44" spans="1:105" ht="46.5" customHeight="1" x14ac:dyDescent="0.2">
      <c r="A44" s="13"/>
      <c r="B44" s="78"/>
      <c r="C44" s="240"/>
      <c r="D44" s="240"/>
      <c r="E44" s="240"/>
      <c r="F44" s="240"/>
      <c r="G44" s="240"/>
      <c r="H44" s="240"/>
      <c r="I44" s="240"/>
      <c r="J44" s="240"/>
      <c r="K44" s="240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24" t="s">
        <v>10</v>
      </c>
      <c r="D46" s="224"/>
      <c r="E46" s="224"/>
      <c r="F46" s="224" t="str">
        <f>te!A12</f>
        <v>Market indices for investment properties</v>
      </c>
      <c r="G46" s="224"/>
      <c r="H46" s="224"/>
      <c r="I46" s="150"/>
      <c r="J46" s="150"/>
      <c r="K46" s="150"/>
      <c r="L46" s="78"/>
      <c r="M46" s="78"/>
      <c r="N46" s="78"/>
      <c r="O46" s="78"/>
      <c r="P46" s="78"/>
      <c r="Q46" s="78"/>
      <c r="R46" s="78"/>
      <c r="S46" s="78"/>
      <c r="T46" s="241" t="str">
        <f>hi!$G$5</f>
        <v>2nd quarter 2020</v>
      </c>
      <c r="U46" s="241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24" t="s">
        <v>0</v>
      </c>
      <c r="D47" s="224"/>
      <c r="E47" s="224"/>
      <c r="F47" s="150"/>
      <c r="G47" s="150"/>
      <c r="H47" s="150"/>
      <c r="I47" s="150"/>
      <c r="J47" s="150"/>
      <c r="K47" s="150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50"/>
      <c r="D48" s="150"/>
      <c r="E48" s="150"/>
      <c r="F48" s="150"/>
      <c r="G48" s="150"/>
      <c r="H48" s="150"/>
      <c r="I48" s="150"/>
      <c r="J48" s="150"/>
      <c r="K48" s="150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6"/>
      <c r="E49" s="26"/>
      <c r="F49" s="26"/>
      <c r="G49" s="26"/>
      <c r="H49" s="26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7"/>
      <c r="B50" s="86"/>
      <c r="C50" s="87"/>
      <c r="D50" s="90"/>
      <c r="E50" s="90"/>
      <c r="F50" s="90"/>
      <c r="G50" s="90"/>
      <c r="H50" s="90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8"/>
      <c r="C52" s="78"/>
      <c r="D52" s="174" t="str">
        <f>E52</f>
        <v>Net income</v>
      </c>
      <c r="E52" s="174" t="str">
        <f>VLOOKUP(hi!$C$33,hi!$A$34:$O$38,hi!$L$39,FALSE)</f>
        <v>Net income</v>
      </c>
      <c r="F52" s="174" t="str">
        <f>G52</f>
        <v>Market value</v>
      </c>
      <c r="G52" s="174" t="str">
        <f>VLOOKUP(hi!$C$33,hi!$A$34:$O$38,hi!$M$39,FALSE)</f>
        <v>Market value</v>
      </c>
      <c r="H52" s="174">
        <f>I52</f>
        <v>0</v>
      </c>
      <c r="I52" s="174"/>
      <c r="J52" s="174"/>
      <c r="K52" s="86"/>
      <c r="L52" s="86"/>
      <c r="M52" s="86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8"/>
      <c r="C53" s="113"/>
      <c r="D53" s="193" t="str">
        <f>E53&amp;"_gg"</f>
        <v>gem_nemiet_gg</v>
      </c>
      <c r="E53" s="113" t="str">
        <f>VLOOKUP(hi!$C$33,hi!$A$34:$K$38,hi!$H$39,FALSE)</f>
        <v>gem_nemiet</v>
      </c>
      <c r="F53" s="113" t="str">
        <f>G53&amp;"_gg"</f>
        <v>gem_mw_gg</v>
      </c>
      <c r="G53" s="113" t="str">
        <f>VLOOKUP(hi!$C$33,hi!$A$34:$K$38,hi!$I$39,FALSE)</f>
        <v>gem_mw</v>
      </c>
      <c r="H53" s="113" t="str">
        <f>I53&amp;"_gg"</f>
        <v>_gg</v>
      </c>
      <c r="I53" s="113"/>
      <c r="J53" s="90"/>
      <c r="K53" s="114"/>
      <c r="L53" s="114"/>
      <c r="M53" s="114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3" t="str">
        <f>CONCATENATE(te!A110," ",hi!D77," ",te!A113)</f>
        <v>Indexes Canton of Vaud (1st quarter 2010 = 100)</v>
      </c>
      <c r="D54" s="83"/>
      <c r="E54" s="83"/>
      <c r="F54" s="83"/>
      <c r="G54" s="83"/>
      <c r="H54" s="83"/>
      <c r="I54" s="83"/>
      <c r="J54" s="183"/>
      <c r="K54" s="83" t="str">
        <f>CONCATENATE(te!A78," "&amp;te!A57&amp;" ",te!A110," ",hi!D77," ",te!A112)</f>
        <v>Returns and Indexes Canton of Vaud (average 2000 = 100)</v>
      </c>
      <c r="L54" s="83"/>
      <c r="M54" s="83"/>
      <c r="N54" s="83"/>
      <c r="O54" s="83"/>
      <c r="P54" s="83"/>
      <c r="Q54" s="83"/>
      <c r="R54" s="83"/>
      <c r="S54" s="83"/>
      <c r="T54" s="183"/>
      <c r="U54" s="183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6" t="str">
        <f>VLOOKUP(hi!C33,hi!A34:B38,2,FALSE)</f>
        <v xml:space="preserve"> Mixed-used properties</v>
      </c>
      <c r="D55" s="96"/>
      <c r="E55" s="96"/>
      <c r="F55" s="96"/>
      <c r="G55" s="96"/>
      <c r="H55" s="96"/>
      <c r="I55" s="96"/>
      <c r="J55" s="183"/>
      <c r="K55" s="96" t="str">
        <f>C55</f>
        <v xml:space="preserve"> Mixed-used properties</v>
      </c>
      <c r="L55" s="96"/>
      <c r="M55" s="96"/>
      <c r="N55" s="96"/>
      <c r="O55" s="96"/>
      <c r="P55" s="96"/>
      <c r="Q55" s="96"/>
      <c r="R55" s="96"/>
      <c r="S55" s="96"/>
      <c r="T55" s="183"/>
      <c r="U55" s="183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5" t="str">
        <f>te!$A$106</f>
        <v>grey/italic: not smoothed series</v>
      </c>
      <c r="D56" s="175"/>
      <c r="E56" s="175"/>
      <c r="F56" s="175"/>
      <c r="G56" s="175"/>
      <c r="H56" s="175"/>
      <c r="I56" s="175"/>
      <c r="J56" s="185"/>
      <c r="K56" s="185"/>
      <c r="L56" s="185"/>
      <c r="M56" s="185"/>
      <c r="N56" s="185"/>
      <c r="O56" s="185"/>
      <c r="P56" s="185"/>
      <c r="Q56" s="185"/>
      <c r="R56" s="185"/>
      <c r="S56" s="183"/>
      <c r="T56" s="183"/>
      <c r="U56" s="183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7" customFormat="1" ht="8.1" customHeight="1" x14ac:dyDescent="0.2">
      <c r="A57" s="92"/>
      <c r="B57" s="93"/>
      <c r="D57" s="94"/>
      <c r="E57" s="96"/>
      <c r="F57" s="96"/>
      <c r="G57" s="96"/>
      <c r="H57" s="96"/>
      <c r="I57" s="96"/>
      <c r="J57" s="94"/>
      <c r="K57" s="96"/>
      <c r="L57" s="96"/>
      <c r="M57" s="96"/>
      <c r="N57" s="96"/>
      <c r="O57" s="96"/>
      <c r="P57" s="96"/>
      <c r="Q57" s="220" t="str">
        <f>te!$A$75</f>
        <v>Cash flow return</v>
      </c>
      <c r="R57" s="220"/>
      <c r="S57" s="220" t="str">
        <f>te!$A$76</f>
        <v>Change in value return</v>
      </c>
      <c r="T57" s="93"/>
      <c r="U57" s="93"/>
      <c r="V57" s="93"/>
      <c r="W57" s="92"/>
      <c r="X57" s="13"/>
      <c r="Y57" s="10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/>
      <c r="C58" s="96"/>
      <c r="E58" s="255" t="str">
        <f>VLOOKUP(hi!$C$33,hi!$A$34:$S$38,hi!$P$39,FALSE)</f>
        <v>Net income</v>
      </c>
      <c r="F58" s="255"/>
      <c r="G58" s="255" t="str">
        <f>VLOOKUP(hi!$C$33,hi!$A$34:$S$38,hi!$Q$39,FALSE)</f>
        <v>Market value</v>
      </c>
      <c r="H58" s="255"/>
      <c r="I58" s="96"/>
      <c r="J58" s="94"/>
      <c r="K58" s="93"/>
      <c r="L58" s="236" t="str">
        <f>E58</f>
        <v>Net income</v>
      </c>
      <c r="M58" s="236"/>
      <c r="N58" s="236" t="str">
        <f>G58</f>
        <v>Market value</v>
      </c>
      <c r="O58" s="236"/>
      <c r="P58" s="236" t="str">
        <f>te!A83</f>
        <v>Cash flow return</v>
      </c>
      <c r="Q58" s="236"/>
      <c r="R58" s="236" t="str">
        <f>te!A84</f>
        <v>Change in value return</v>
      </c>
      <c r="S58" s="236"/>
      <c r="T58" s="236" t="str">
        <f>te!A77</f>
        <v>Total return</v>
      </c>
      <c r="U58" s="236"/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ht="15" customHeight="1" x14ac:dyDescent="0.2">
      <c r="A59" s="13"/>
      <c r="B59" s="78">
        <v>5</v>
      </c>
      <c r="C59" s="115" t="s">
        <v>17</v>
      </c>
      <c r="D59" s="117"/>
      <c r="E59" s="117">
        <f>VLOOKUP(CONCATENATE($D$53,"_Qu_",hi!$C$77),kt_dat_gg!$A$2:$AP$131,$B59,0)</f>
        <v>100</v>
      </c>
      <c r="F59" s="162">
        <f>VLOOKUP(CONCATENATE($E$53,"_Qu_",hi!$C$77),kt_dat!$A$2:$DC$390,$B59,0)</f>
        <v>100</v>
      </c>
      <c r="G59" s="117">
        <f>VLOOKUP(CONCATENATE($F$53,"_Qu_",hi!$C$77),kt_dat_gg!$A$2:$BD$131,B59,0)</f>
        <v>100</v>
      </c>
      <c r="H59" s="162">
        <f>VLOOKUP(CONCATENATE($G$53,"_Qu_",hi!$C$77),kt_dat!$A$2:$DC$390,B59,0)</f>
        <v>100</v>
      </c>
      <c r="I59" s="162"/>
      <c r="J59" s="78">
        <v>5</v>
      </c>
      <c r="K59" s="115" t="s">
        <v>3863</v>
      </c>
      <c r="L59" s="117"/>
      <c r="M59" s="117">
        <f>VLOOKUP(CONCATENATE($E$53,"_Ja_",hi!$C$77),kt_dat!$A$2:$CA$390,J59,0)</f>
        <v>100</v>
      </c>
      <c r="N59" s="117"/>
      <c r="O59" s="117">
        <f>VLOOKUP(CONCATENATE($G$53,"_Ja_",hi!$C$77),kt_dat!$A$2:$DD$390,J59,0)</f>
        <v>100</v>
      </c>
      <c r="P59" s="117"/>
      <c r="Q59" s="111" t="str">
        <f>VLOOKUP(CONCATENATE(Q$53,"_Ja_",hi!$C$77),kt_dat!$A$2:$CA$390,J59,0)</f>
        <v>-</v>
      </c>
      <c r="R59" s="112"/>
      <c r="S59" s="111" t="str">
        <f>VLOOKUP(CONCATENATE(S$53,"_Ja_",hi!$C$77),kt_dat!$A$2:$CA$390,J59,0)</f>
        <v>-</v>
      </c>
      <c r="T59" s="112"/>
      <c r="U59" s="112" t="s">
        <v>3836</v>
      </c>
      <c r="V59" s="73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0">
        <f>+B59+1</f>
        <v>6</v>
      </c>
      <c r="C60" s="115" t="s">
        <v>18</v>
      </c>
      <c r="D60" s="117"/>
      <c r="E60" s="117">
        <f>VLOOKUP(CONCATENATE($D$53,"_Qu_",hi!$C$77),kt_dat_gg!$A$2:$AP$131,$B60,0)</f>
        <v>100.99657893457207</v>
      </c>
      <c r="F60" s="162">
        <f>VLOOKUP(CONCATENATE($E$53,"_Qu_",hi!$C$77),kt_dat!$A$2:$DC$390,$B60,0)</f>
        <v>101.67735606886315</v>
      </c>
      <c r="G60" s="117">
        <f>VLOOKUP(CONCATENATE($F$53,"_Qu_",hi!$C$77),kt_dat_gg!$A$2:$BD$131,B60,0)</f>
        <v>100.98900405820864</v>
      </c>
      <c r="H60" s="162">
        <f>VLOOKUP(CONCATENATE($G$53,"_Qu_",hi!$C$77),kt_dat!$A$2:$DC$390,B60,0)</f>
        <v>101.67808663797425</v>
      </c>
      <c r="I60" s="162"/>
      <c r="J60" s="78">
        <f>J59+1</f>
        <v>6</v>
      </c>
      <c r="K60" s="115">
        <f t="shared" ref="K60:K67" si="0">+K59+1</f>
        <v>2001</v>
      </c>
      <c r="L60" s="117"/>
      <c r="M60" s="117">
        <f>VLOOKUP(CONCATENATE($E$53,"_Ja_",hi!$C$77),kt_dat!$A$2:$CA$390,J60,0)</f>
        <v>105.33745015589258</v>
      </c>
      <c r="N60" s="117"/>
      <c r="O60" s="117">
        <f>VLOOKUP(CONCATENATE($G$53,"_Ja_",hi!$C$77),kt_dat!$A$2:$DD$390,J60,0)</f>
        <v>110.53033367559316</v>
      </c>
      <c r="P60" s="117"/>
      <c r="Q60" s="111">
        <f>VLOOKUP(CONCATENATE(Q$53,"_Ja_",hi!$C$77),kt_dat!$A$2:$CA$390,J60,0)</f>
        <v>5.7772614477407044E-2</v>
      </c>
      <c r="R60" s="117"/>
      <c r="S60" s="111">
        <f>VLOOKUP(CONCATENATE(S$53,"_Ja_",hi!$C$77),kt_dat!$A$2:$CA$390,J60,0)</f>
        <v>0.10530333675593147</v>
      </c>
      <c r="T60" s="117"/>
      <c r="U60" s="163">
        <f>S60+Q60</f>
        <v>0.16307595123333851</v>
      </c>
      <c r="V60" s="73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0">
        <f t="shared" ref="B61:B100" si="1">+B60+1</f>
        <v>7</v>
      </c>
      <c r="C61" s="115" t="s">
        <v>19</v>
      </c>
      <c r="D61" s="117"/>
      <c r="E61" s="117">
        <f>VLOOKUP(CONCATENATE($D$53,"_Qu_",hi!$C$77),kt_dat_gg!$A$2:$AP$131,$B61,0)</f>
        <v>100.32593639176093</v>
      </c>
      <c r="F61" s="162">
        <f>VLOOKUP(CONCATENATE($E$53,"_Qu_",hi!$C$77),kt_dat!$A$2:$DC$390,$B61,0)</f>
        <v>101.31238073485302</v>
      </c>
      <c r="G61" s="117">
        <f>VLOOKUP(CONCATENATE($F$53,"_Qu_",hi!$C$77),kt_dat_gg!$A$2:$BD$131,B61,0)</f>
        <v>100.30544919276764</v>
      </c>
      <c r="H61" s="162">
        <f>VLOOKUP(CONCATENATE($G$53,"_Qu_",hi!$C$77),kt_dat!$A$2:$DC$390,B61,0)</f>
        <v>101.28892553665163</v>
      </c>
      <c r="I61" s="162"/>
      <c r="J61" s="78">
        <f t="shared" ref="J61:J79" si="2">J60+1</f>
        <v>7</v>
      </c>
      <c r="K61" s="115">
        <f t="shared" si="0"/>
        <v>2002</v>
      </c>
      <c r="L61" s="117"/>
      <c r="M61" s="117">
        <f>VLOOKUP(CONCATENATE($E$53,"_Ja_",hi!$C$77),kt_dat!$A$2:$CA$390,J61,0)</f>
        <v>107.69337417016062</v>
      </c>
      <c r="N61" s="117"/>
      <c r="O61" s="117">
        <f>VLOOKUP(CONCATENATE($G$53,"_Ja_",hi!$C$77),kt_dat!$A$2:$DD$390,J61,0)</f>
        <v>111.26033162229351</v>
      </c>
      <c r="P61" s="117"/>
      <c r="Q61" s="111">
        <f>VLOOKUP(CONCATENATE(Q$53,"_Ja_",hi!$C$77),kt_dat!$A$2:$CA$390,J61,0)</f>
        <v>5.3520209015511286E-2</v>
      </c>
      <c r="R61" s="117"/>
      <c r="S61" s="111">
        <f>VLOOKUP(CONCATENATE(S$53,"_Ja_",hi!$C$77),kt_dat!$A$2:$CA$390,J61,0)</f>
        <v>6.604503238385951E-3</v>
      </c>
      <c r="T61" s="117"/>
      <c r="U61" s="163">
        <f t="shared" ref="U61:U78" si="3">S61+Q61</f>
        <v>6.0124712253897233E-2</v>
      </c>
      <c r="V61" s="73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0">
        <f t="shared" si="1"/>
        <v>8</v>
      </c>
      <c r="C62" s="115" t="s">
        <v>20</v>
      </c>
      <c r="D62" s="117"/>
      <c r="E62" s="117">
        <f>VLOOKUP(CONCATENATE($D$53,"_Qu_",hi!$C$77),kt_dat_gg!$A$2:$AP$131,$B62,0)</f>
        <v>99.643230480277495</v>
      </c>
      <c r="F62" s="162">
        <f>VLOOKUP(CONCATENATE($E$53,"_Qu_",hi!$C$77),kt_dat!$A$2:$DC$390,$B62,0)</f>
        <v>97.988072371566645</v>
      </c>
      <c r="G62" s="117">
        <f>VLOOKUP(CONCATENATE($F$53,"_Qu_",hi!$C$77),kt_dat_gg!$A$2:$BD$131,B62,0)</f>
        <v>100.04357403083208</v>
      </c>
      <c r="H62" s="162">
        <f>VLOOKUP(CONCATENATE($G$53,"_Qu_",hi!$C$77),kt_dat!$A$2:$DC$390,B62,0)</f>
        <v>97.949335403677011</v>
      </c>
      <c r="I62" s="162"/>
      <c r="J62" s="78">
        <f t="shared" si="2"/>
        <v>8</v>
      </c>
      <c r="K62" s="115">
        <f t="shared" si="0"/>
        <v>2003</v>
      </c>
      <c r="L62" s="117"/>
      <c r="M62" s="117">
        <f>VLOOKUP(CONCATENATE($E$53,"_Ja_",hi!$C$77),kt_dat!$A$2:$CA$390,J62,0)</f>
        <v>109.26575781236707</v>
      </c>
      <c r="N62" s="117"/>
      <c r="O62" s="117">
        <f>VLOOKUP(CONCATENATE($G$53,"_Ja_",hi!$C$77),kt_dat!$A$2:$DD$390,J62,0)</f>
        <v>114.29120520213131</v>
      </c>
      <c r="P62" s="117"/>
      <c r="Q62" s="111">
        <f>VLOOKUP(CONCATENATE(Q$53,"_Ja_",hi!$C$77),kt_dat!$A$2:$CA$390,J62,0)</f>
        <v>5.3954334974121776E-2</v>
      </c>
      <c r="R62" s="117"/>
      <c r="S62" s="111">
        <f>VLOOKUP(CONCATENATE(S$53,"_Ja_",hi!$C$77),kt_dat!$A$2:$CA$390,J62,0)</f>
        <v>2.724127760221844E-2</v>
      </c>
      <c r="T62" s="117"/>
      <c r="U62" s="163">
        <f t="shared" si="3"/>
        <v>8.1195612576340212E-2</v>
      </c>
      <c r="V62" s="73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0">
        <f t="shared" si="1"/>
        <v>9</v>
      </c>
      <c r="C63" s="115" t="s">
        <v>23</v>
      </c>
      <c r="D63" s="117"/>
      <c r="E63" s="117">
        <f>VLOOKUP(CONCATENATE($D$53,"_Qu_",hi!$C$77),kt_dat_gg!$A$2:$AP$131,$B63,0)</f>
        <v>98.986241793080197</v>
      </c>
      <c r="F63" s="162">
        <f>VLOOKUP(CONCATENATE($E$53,"_Qu_",hi!$C$77),kt_dat!$A$2:$DC$390,$B63,0)</f>
        <v>99.629238334412804</v>
      </c>
      <c r="G63" s="117">
        <f>VLOOKUP(CONCATENATE($F$53,"_Qu_",hi!$C$77),kt_dat_gg!$A$2:$BD$131,B63,0)</f>
        <v>99.815373894015309</v>
      </c>
      <c r="H63" s="162">
        <f>VLOOKUP(CONCATENATE($G$53,"_Qu_",hi!$C$77),kt_dat!$A$2:$DC$390,B63,0)</f>
        <v>100.89246115216758</v>
      </c>
      <c r="I63" s="162"/>
      <c r="J63" s="78">
        <f t="shared" si="2"/>
        <v>9</v>
      </c>
      <c r="K63" s="115">
        <f t="shared" si="0"/>
        <v>2004</v>
      </c>
      <c r="L63" s="117"/>
      <c r="M63" s="117">
        <f>VLOOKUP(CONCATENATE($E$53,"_Ja_",hi!$C$77),kt_dat!$A$2:$CA$390,J63,0)</f>
        <v>112.51544629914692</v>
      </c>
      <c r="N63" s="117"/>
      <c r="O63" s="117">
        <f>VLOOKUP(CONCATENATE($G$53,"_Ja_",hi!$C$77),kt_dat!$A$2:$DD$390,J63,0)</f>
        <v>123.32595320159385</v>
      </c>
      <c r="P63" s="117"/>
      <c r="Q63" s="111">
        <f>VLOOKUP(CONCATENATE(Q$53,"_Ja_",hi!$C$77),kt_dat!$A$2:$CA$390,J63,0)</f>
        <v>5.4066605642576177E-2</v>
      </c>
      <c r="R63" s="117"/>
      <c r="S63" s="111">
        <f>VLOOKUP(CONCATENATE(S$53,"_Ja_",hi!$C$77),kt_dat!$A$2:$CA$390,J63,0)</f>
        <v>7.9050246985181483E-2</v>
      </c>
      <c r="T63" s="117"/>
      <c r="U63" s="163">
        <f t="shared" si="3"/>
        <v>0.13311685262775766</v>
      </c>
      <c r="V63" s="73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0">
        <f t="shared" si="1"/>
        <v>10</v>
      </c>
      <c r="C64" s="115" t="s">
        <v>152</v>
      </c>
      <c r="D64" s="117"/>
      <c r="E64" s="117">
        <f>VLOOKUP(CONCATENATE($D$53,"_Qu_",hi!$C$77),kt_dat_gg!$A$2:$AP$131,$B64,0)</f>
        <v>98.990256684155895</v>
      </c>
      <c r="F64" s="162">
        <f>VLOOKUP(CONCATENATE($E$53,"_Qu_",hi!$C$77),kt_dat!$A$2:$DC$390,$B64,0)</f>
        <v>99.341414673261156</v>
      </c>
      <c r="G64" s="117">
        <f>VLOOKUP(CONCATENATE($F$53,"_Qu_",hi!$C$77),kt_dat_gg!$A$2:$BD$131,B64,0)</f>
        <v>100.25961020708911</v>
      </c>
      <c r="H64" s="162">
        <f>VLOOKUP(CONCATENATE($G$53,"_Qu_",hi!$C$77),kt_dat!$A$2:$DC$390,B64,0)</f>
        <v>100.60432512620136</v>
      </c>
      <c r="I64" s="162"/>
      <c r="J64" s="78">
        <f t="shared" si="2"/>
        <v>10</v>
      </c>
      <c r="K64" s="115">
        <f t="shared" si="0"/>
        <v>2005</v>
      </c>
      <c r="L64" s="117"/>
      <c r="M64" s="117">
        <f>VLOOKUP(CONCATENATE($E$53,"_Ja_",hi!$C$77),kt_dat!$A$2:$CA$390,J64,0)</f>
        <v>114.3130663451777</v>
      </c>
      <c r="N64" s="117"/>
      <c r="O64" s="117">
        <f>VLOOKUP(CONCATENATE($G$53,"_Ja_",hi!$C$77),kt_dat!$A$2:$DD$390,J64,0)</f>
        <v>139.14617473047991</v>
      </c>
      <c r="P64" s="117"/>
      <c r="Q64" s="111">
        <f>VLOOKUP(CONCATENATE(Q$53,"_Ja_",hi!$C$77),kt_dat!$A$2:$CA$390,J64,0)</f>
        <v>5.0955271412071595E-2</v>
      </c>
      <c r="R64" s="117"/>
      <c r="S64" s="111">
        <f>VLOOKUP(CONCATENATE(S$53,"_Ja_",hi!$C$77),kt_dat!$A$2:$CA$390,J64,0)</f>
        <v>0.12827974256988445</v>
      </c>
      <c r="T64" s="117"/>
      <c r="U64" s="163">
        <f t="shared" si="3"/>
        <v>0.17923501398195604</v>
      </c>
      <c r="V64" s="73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1"/>
        <v>11</v>
      </c>
      <c r="C65" s="115" t="s">
        <v>390</v>
      </c>
      <c r="D65" s="117"/>
      <c r="E65" s="117">
        <f>VLOOKUP(CONCATENATE($D$53,"_Qu_",hi!$C$77),kt_dat_gg!$A$2:$AP$131,$B65,0)</f>
        <v>100.61196413536264</v>
      </c>
      <c r="F65" s="162">
        <f>VLOOKUP(CONCATENATE($E$53,"_Qu_",hi!$C$77),kt_dat!$A$2:$DC$390,$B65,0)</f>
        <v>98.000117044793726</v>
      </c>
      <c r="G65" s="117">
        <f>VLOOKUP(CONCATENATE($F$53,"_Qu_",hi!$C$77),kt_dat_gg!$A$2:$BD$131,B65,0)</f>
        <v>101.91733348914489</v>
      </c>
      <c r="H65" s="162">
        <f>VLOOKUP(CONCATENATE($G$53,"_Qu_",hi!$C$77),kt_dat!$A$2:$DC$390,B65,0)</f>
        <v>99.282044342898374</v>
      </c>
      <c r="I65" s="162"/>
      <c r="J65" s="78">
        <f t="shared" si="2"/>
        <v>11</v>
      </c>
      <c r="K65" s="115">
        <f t="shared" si="0"/>
        <v>2006</v>
      </c>
      <c r="L65" s="117"/>
      <c r="M65" s="117">
        <f>VLOOKUP(CONCATENATE($E$53,"_Ja_",hi!$C$77),kt_dat!$A$2:$CA$390,J65,0)</f>
        <v>115.14729464180259</v>
      </c>
      <c r="N65" s="117"/>
      <c r="O65" s="117">
        <f>VLOOKUP(CONCATENATE($G$53,"_Ja_",hi!$C$77),kt_dat!$A$2:$DD$390,J65,0)</f>
        <v>142.04314671779861</v>
      </c>
      <c r="P65" s="117"/>
      <c r="Q65" s="111">
        <f>VLOOKUP(CONCATENATE(Q$53,"_Ja_",hi!$C$77),kt_dat!$A$2:$CA$390,J65,0)</f>
        <v>4.5513658810392155E-2</v>
      </c>
      <c r="R65" s="117"/>
      <c r="S65" s="111">
        <f>VLOOKUP(CONCATENATE(S$53,"_Ja_",hi!$C$77),kt_dat!$A$2:$CA$390,J65,0)</f>
        <v>2.0819630815795118E-2</v>
      </c>
      <c r="T65" s="117"/>
      <c r="U65" s="163">
        <f t="shared" si="3"/>
        <v>6.6333289626187272E-2</v>
      </c>
      <c r="V65" s="73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1"/>
        <v>12</v>
      </c>
      <c r="C66" s="115" t="s">
        <v>391</v>
      </c>
      <c r="D66" s="117"/>
      <c r="E66" s="117">
        <f>VLOOKUP(CONCATENATE($D$53,"_Qu_",hi!$C$77),kt_dat_gg!$A$2:$AP$131,$B66,0)</f>
        <v>102.79113370590761</v>
      </c>
      <c r="F66" s="162">
        <f>VLOOKUP(CONCATENATE($E$53,"_Qu_",hi!$C$77),kt_dat!$A$2:$DC$390,$B66,0)</f>
        <v>104.49436068803301</v>
      </c>
      <c r="G66" s="117">
        <f>VLOOKUP(CONCATENATE($F$53,"_Qu_",hi!$C$77),kt_dat_gg!$A$2:$BD$131,B66,0)</f>
        <v>106.78781333872884</v>
      </c>
      <c r="H66" s="162">
        <f>VLOOKUP(CONCATENATE($G$53,"_Qu_",hi!$C$77),kt_dat!$A$2:$DC$390,B66,0)</f>
        <v>105.86563099833496</v>
      </c>
      <c r="I66" s="162"/>
      <c r="J66" s="78">
        <f t="shared" si="2"/>
        <v>12</v>
      </c>
      <c r="K66" s="115">
        <f t="shared" si="0"/>
        <v>2007</v>
      </c>
      <c r="L66" s="117"/>
      <c r="M66" s="117">
        <f>VLOOKUP(CONCATENATE($E$53,"_Ja_",hi!$C$77),kt_dat!$A$2:$CA$390,J66,0)</f>
        <v>117.4706514296731</v>
      </c>
      <c r="N66" s="117"/>
      <c r="O66" s="117">
        <f>VLOOKUP(CONCATENATE($G$53,"_Ja_",hi!$C$77),kt_dat!$A$2:$DD$390,J66,0)</f>
        <v>144.92955028175922</v>
      </c>
      <c r="P66" s="117"/>
      <c r="Q66" s="111">
        <f>VLOOKUP(CONCATENATE(Q$53,"_Ja_",hi!$C$77),kt_dat!$A$2:$CA$390,J66,0)</f>
        <v>4.5445252925329215E-2</v>
      </c>
      <c r="R66" s="117"/>
      <c r="S66" s="111">
        <f>VLOOKUP(CONCATENATE(S$53,"_Ja_",hi!$C$77),kt_dat!$A$2:$CA$390,J66,0)</f>
        <v>2.0320611241421947E-2</v>
      </c>
      <c r="T66" s="117"/>
      <c r="U66" s="163">
        <f t="shared" si="3"/>
        <v>6.5765864166751162E-2</v>
      </c>
      <c r="V66" s="73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1"/>
        <v>13</v>
      </c>
      <c r="C67" s="115" t="s">
        <v>393</v>
      </c>
      <c r="D67" s="117"/>
      <c r="E67" s="117">
        <f>VLOOKUP(CONCATENATE($D$53,"_Qu_",hi!$C$77),kt_dat_gg!$A$2:$AP$131,$B67,0)</f>
        <v>105.19252099445303</v>
      </c>
      <c r="F67" s="162">
        <f>VLOOKUP(CONCATENATE($E$53,"_Qu_",hi!$C$77),kt_dat!$A$2:$DC$390,$B67,0)</f>
        <v>105.8789233848961</v>
      </c>
      <c r="G67" s="117">
        <f>VLOOKUP(CONCATENATE($F$53,"_Qu_",hi!$C$77),kt_dat_gg!$A$2:$BD$131,B67,0)</f>
        <v>111.84175360943925</v>
      </c>
      <c r="H67" s="162">
        <f>VLOOKUP(CONCATENATE($G$53,"_Qu_",hi!$C$77),kt_dat!$A$2:$DC$390,B67,0)</f>
        <v>115.21576467495321</v>
      </c>
      <c r="I67" s="162"/>
      <c r="J67" s="78">
        <f t="shared" si="2"/>
        <v>13</v>
      </c>
      <c r="K67" s="115">
        <f t="shared" si="0"/>
        <v>2008</v>
      </c>
      <c r="L67" s="117"/>
      <c r="M67" s="117">
        <f>VLOOKUP(CONCATENATE($E$53,"_Ja_",hi!$C$77),kt_dat!$A$2:$CA$390,J67,0)</f>
        <v>120.21482483094057</v>
      </c>
      <c r="N67" s="117"/>
      <c r="O67" s="117">
        <f>VLOOKUP(CONCATENATE($G$53,"_Ja_",hi!$C$77),kt_dat!$A$2:$DD$390,J67,0)</f>
        <v>148.33678740873938</v>
      </c>
      <c r="P67" s="117"/>
      <c r="Q67" s="111">
        <f>VLOOKUP(CONCATENATE(Q$53,"_Ja_",hi!$C$77),kt_dat!$A$2:$CA$390,J67,0)</f>
        <v>4.5572887381407787E-2</v>
      </c>
      <c r="R67" s="117"/>
      <c r="S67" s="111">
        <f>VLOOKUP(CONCATENATE(S$53,"_Ja_",hi!$C$77),kt_dat!$A$2:$CA$390,J67,0)</f>
        <v>2.3509609464433458E-2</v>
      </c>
      <c r="T67" s="117"/>
      <c r="U67" s="163">
        <f t="shared" si="3"/>
        <v>6.9082496845841251E-2</v>
      </c>
      <c r="V67" s="73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1"/>
        <v>14</v>
      </c>
      <c r="C68" s="115" t="s">
        <v>410</v>
      </c>
      <c r="D68" s="117"/>
      <c r="E68" s="117">
        <f>VLOOKUP(CONCATENATE($D$53,"_Qu_",hi!$C$77),kt_dat_gg!$A$2:$AP$131,$B68,0)</f>
        <v>105.86828060794723</v>
      </c>
      <c r="F68" s="162">
        <f>VLOOKUP(CONCATENATE($E$53,"_Qu_",hi!$C$77),kt_dat!$A$2:$DC$390,$B68,0)</f>
        <v>105.20427891042999</v>
      </c>
      <c r="G68" s="117">
        <f>VLOOKUP(CONCATENATE($F$53,"_Qu_",hi!$C$77),kt_dat_gg!$A$2:$BD$131,B68,0)</f>
        <v>115.16815059534251</v>
      </c>
      <c r="H68" s="162">
        <f>VLOOKUP(CONCATENATE($G$53,"_Qu_",hi!$C$77),kt_dat!$A$2:$DC$390,B68,0)</f>
        <v>114.44386515502958</v>
      </c>
      <c r="I68" s="162"/>
      <c r="J68" s="78">
        <f t="shared" si="2"/>
        <v>14</v>
      </c>
      <c r="K68" s="115">
        <v>2009</v>
      </c>
      <c r="L68" s="117"/>
      <c r="M68" s="117">
        <f>VLOOKUP(CONCATENATE($E$53,"_Ja_",hi!$C$77),kt_dat!$A$2:$CA$390,J68,0)</f>
        <v>126.40899330056823</v>
      </c>
      <c r="N68" s="117"/>
      <c r="O68" s="117">
        <f>VLOOKUP(CONCATENATE($G$53,"_Ja_",hi!$C$77),kt_dat!$A$2:$DD$390,J68,0)</f>
        <v>153.8966208037414</v>
      </c>
      <c r="P68" s="117"/>
      <c r="Q68" s="111">
        <f>VLOOKUP(CONCATENATE(Q$53,"_Ja_",hi!$C$77),kt_dat!$A$2:$CA$390,J68,0)</f>
        <v>4.6805158267443761E-2</v>
      </c>
      <c r="R68" s="117"/>
      <c r="S68" s="111">
        <f>VLOOKUP(CONCATENATE(S$53,"_Ja_",hi!$C$77),kt_dat!$A$2:$CA$390,J68,0)</f>
        <v>3.7481150105280393E-2</v>
      </c>
      <c r="T68" s="117"/>
      <c r="U68" s="163">
        <f t="shared" si="3"/>
        <v>8.4286308372724161E-2</v>
      </c>
      <c r="V68" s="73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1"/>
        <v>15</v>
      </c>
      <c r="C69" s="115" t="s">
        <v>417</v>
      </c>
      <c r="D69" s="117"/>
      <c r="E69" s="117">
        <f>VLOOKUP(CONCATENATE($D$53,"_Qu_",hi!$C$77),kt_dat_gg!$A$2:$AP$131,$B69,0)</f>
        <v>105.71782334400611</v>
      </c>
      <c r="F69" s="162">
        <f>VLOOKUP(CONCATENATE($E$53,"_Qu_",hi!$C$77),kt_dat!$A$2:$DC$390,$B69,0)</f>
        <v>106.52163952851559</v>
      </c>
      <c r="G69" s="117">
        <f>VLOOKUP(CONCATENATE($F$53,"_Qu_",hi!$C$77),kt_dat_gg!$A$2:$BD$131,B69,0)</f>
        <v>114.97147815752869</v>
      </c>
      <c r="H69" s="162">
        <f>VLOOKUP(CONCATENATE($G$53,"_Qu_",hi!$C$77),kt_dat!$A$2:$DC$390,B69,0)</f>
        <v>115.84482195604471</v>
      </c>
      <c r="I69" s="162"/>
      <c r="J69" s="78">
        <f t="shared" si="2"/>
        <v>15</v>
      </c>
      <c r="K69" s="115">
        <v>2010</v>
      </c>
      <c r="L69" s="117"/>
      <c r="M69" s="117">
        <f>VLOOKUP(CONCATENATE($E$53,"_Ja_",hi!$C$77),kt_dat!$A$2:$CA$390,J69,0)</f>
        <v>128.35206094128165</v>
      </c>
      <c r="N69" s="117"/>
      <c r="O69" s="117">
        <f>VLOOKUP(CONCATENATE($G$53,"_Ja_",hi!$C$77),kt_dat!$A$2:$DD$390,J69,0)</f>
        <v>158.49645696419137</v>
      </c>
      <c r="P69" s="117"/>
      <c r="Q69" s="111">
        <f>VLOOKUP(CONCATENATE(Q$53,"_Ja_",hi!$C$77),kt_dat!$A$2:$CA$390,J69,0)</f>
        <v>4.5849560051501287E-2</v>
      </c>
      <c r="R69" s="117"/>
      <c r="S69" s="111">
        <f>VLOOKUP(CONCATENATE(S$53,"_Ja_",hi!$C$77),kt_dat!$A$2:$CA$390,J69,0)</f>
        <v>2.9889130355343817E-2</v>
      </c>
      <c r="T69" s="117"/>
      <c r="U69" s="163">
        <f t="shared" si="3"/>
        <v>7.5738690406845111E-2</v>
      </c>
      <c r="V69" s="73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1"/>
        <v>16</v>
      </c>
      <c r="C70" s="115" t="s">
        <v>418</v>
      </c>
      <c r="D70" s="117"/>
      <c r="E70" s="117">
        <f>VLOOKUP(CONCATENATE($D$53,"_Qu_",hi!$C$77),kt_dat_gg!$A$2:$AP$131,$B70,0)</f>
        <v>106.09086796021433</v>
      </c>
      <c r="F70" s="162">
        <f>VLOOKUP(CONCATENATE($E$53,"_Qu_",hi!$C$77),kt_dat!$A$2:$DC$390,$B70,0)</f>
        <v>105.42755159307272</v>
      </c>
      <c r="G70" s="117">
        <f>VLOOKUP(CONCATENATE($F$53,"_Qu_",hi!$C$77),kt_dat_gg!$A$2:$BD$131,B70,0)</f>
        <v>116.55799924080047</v>
      </c>
      <c r="H70" s="162">
        <f>VLOOKUP(CONCATENATE($G$53,"_Qu_",hi!$C$77),kt_dat!$A$2:$DC$390,B70,0)</f>
        <v>114.62574736151181</v>
      </c>
      <c r="I70" s="162"/>
      <c r="J70" s="78">
        <f t="shared" si="2"/>
        <v>16</v>
      </c>
      <c r="K70" s="115">
        <v>2011</v>
      </c>
      <c r="L70" s="117"/>
      <c r="M70" s="117">
        <f>VLOOKUP(CONCATENATE($E$53,"_Ja_",hi!$C$77),kt_dat!$A$2:$CA$390,J70,0)</f>
        <v>128.37330354970669</v>
      </c>
      <c r="N70" s="117"/>
      <c r="O70" s="117">
        <f>VLOOKUP(CONCATENATE($G$53,"_Ja_",hi!$C$77),kt_dat!$A$2:$DD$390,J70,0)</f>
        <v>160.60506285145448</v>
      </c>
      <c r="P70" s="117"/>
      <c r="Q70" s="111">
        <f>VLOOKUP(CONCATENATE(Q$53,"_Ja_",hi!$C$77),kt_dat!$A$2:$CA$390,J70,0)</f>
        <v>4.4517736746875786E-2</v>
      </c>
      <c r="R70" s="117"/>
      <c r="S70" s="111">
        <f>VLOOKUP(CONCATENATE(S$53,"_Ja_",hi!$C$77),kt_dat!$A$2:$CA$390,J70,0)</f>
        <v>1.3303804562265188E-2</v>
      </c>
      <c r="T70" s="117"/>
      <c r="U70" s="163">
        <f t="shared" si="3"/>
        <v>5.7821541309140974E-2</v>
      </c>
      <c r="V70" s="73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1"/>
        <v>17</v>
      </c>
      <c r="C71" s="115" t="s">
        <v>419</v>
      </c>
      <c r="D71" s="117"/>
      <c r="E71" s="117">
        <f>VLOOKUP(CONCATENATE($D$53,"_Qu_",hi!$C$77),kt_dat_gg!$A$2:$AP$131,$B71,0)</f>
        <v>106.57507693621547</v>
      </c>
      <c r="F71" s="162">
        <f>VLOOKUP(CONCATENATE($E$53,"_Qu_",hi!$C$77),kt_dat!$A$2:$DC$390,$B71,0)</f>
        <v>106.32341275905466</v>
      </c>
      <c r="G71" s="117">
        <f>VLOOKUP(CONCATENATE($F$53,"_Qu_",hi!$C$77),kt_dat_gg!$A$2:$BD$131,B71,0)</f>
        <v>118.2997460538748</v>
      </c>
      <c r="H71" s="162">
        <f>VLOOKUP(CONCATENATE($G$53,"_Qu_",hi!$C$77),kt_dat!$A$2:$DC$390,B71,0)</f>
        <v>119.20342840484487</v>
      </c>
      <c r="I71" s="162"/>
      <c r="J71" s="78">
        <f t="shared" si="2"/>
        <v>17</v>
      </c>
      <c r="K71" s="115">
        <v>2012</v>
      </c>
      <c r="L71" s="117"/>
      <c r="M71" s="117">
        <f>VLOOKUP(CONCATENATE($E$53,"_Ja_",hi!$C$77),kt_dat!$A$2:$CA$390,J71,0)</f>
        <v>135.06437420948836</v>
      </c>
      <c r="N71" s="117"/>
      <c r="O71" s="117">
        <f>VLOOKUP(CONCATENATE($G$53,"_Ja_",hi!$C$77),kt_dat!$A$2:$DD$390,J71,0)</f>
        <v>181.29474196752432</v>
      </c>
      <c r="P71" s="117"/>
      <c r="Q71" s="111">
        <f>VLOOKUP(CONCATENATE(Q$53,"_Ja_",hi!$C$77),kt_dat!$A$2:$CA$390,J71,0)</f>
        <v>4.61258850660477E-2</v>
      </c>
      <c r="R71" s="117"/>
      <c r="S71" s="111">
        <f>VLOOKUP(CONCATENATE(S$53,"_Ja_",hi!$C$77),kt_dat!$A$2:$CA$390,J71,0)</f>
        <v>0.12882333065182375</v>
      </c>
      <c r="T71" s="117"/>
      <c r="U71" s="163">
        <f t="shared" si="3"/>
        <v>0.17494921571787145</v>
      </c>
      <c r="V71" s="73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1"/>
        <v>18</v>
      </c>
      <c r="C72" s="115" t="s">
        <v>420</v>
      </c>
      <c r="D72" s="117"/>
      <c r="E72" s="117">
        <f>VLOOKUP(CONCATENATE($D$53,"_Qu_",hi!$C$77),kt_dat_gg!$A$2:$AP$131,$B72,0)</f>
        <v>107.70807791653903</v>
      </c>
      <c r="F72" s="162">
        <f>VLOOKUP(CONCATENATE($E$53,"_Qu_",hi!$C$77),kt_dat!$A$2:$DC$390,$B72,0)</f>
        <v>107.97426645651906</v>
      </c>
      <c r="G72" s="117">
        <f>VLOOKUP(CONCATENATE($F$53,"_Qu_",hi!$C$77),kt_dat_gg!$A$2:$BD$131,B72,0)</f>
        <v>120.77452126999852</v>
      </c>
      <c r="H72" s="162">
        <f>VLOOKUP(CONCATENATE($G$53,"_Qu_",hi!$C$77),kt_dat!$A$2:$DC$390,B72,0)</f>
        <v>121.07006239526771</v>
      </c>
      <c r="I72" s="162"/>
      <c r="J72" s="78">
        <f t="shared" si="2"/>
        <v>18</v>
      </c>
      <c r="K72" s="115">
        <v>2013</v>
      </c>
      <c r="L72" s="117"/>
      <c r="M72" s="117">
        <f>VLOOKUP(CONCATENATE($E$53,"_Ja_",hi!$C$77),kt_dat!$A$2:$CA$390,J72,0)</f>
        <v>137.60039992061715</v>
      </c>
      <c r="N72" s="117"/>
      <c r="O72" s="117">
        <f>VLOOKUP(CONCATENATE($G$53,"_Ja_",hi!$C$77),kt_dat!$A$2:$DD$390,J72,0)</f>
        <v>190.40556456784367</v>
      </c>
      <c r="P72" s="117"/>
      <c r="Q72" s="111">
        <f>VLOOKUP(CONCATENATE(Q$53,"_Ja_",hi!$C$77),kt_dat!$A$2:$CA$390,J72,0)</f>
        <v>4.1628209556695703E-2</v>
      </c>
      <c r="R72" s="117"/>
      <c r="S72" s="111">
        <f>VLOOKUP(CONCATENATE(S$53,"_Ja_",hi!$C$77),kt_dat!$A$2:$CA$390,J72,0)</f>
        <v>5.0254202087953594E-2</v>
      </c>
      <c r="T72" s="117"/>
      <c r="U72" s="163">
        <f t="shared" si="3"/>
        <v>9.1882411644649303E-2</v>
      </c>
      <c r="V72" s="73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1"/>
        <v>19</v>
      </c>
      <c r="C73" s="115" t="s">
        <v>421</v>
      </c>
      <c r="D73" s="117"/>
      <c r="E73" s="117">
        <f>VLOOKUP(CONCATENATE($D$53,"_Qu_",hi!$C$77),kt_dat_gg!$A$2:$AP$131,$B73,0)</f>
        <v>108.30011900125844</v>
      </c>
      <c r="F73" s="162">
        <f>VLOOKUP(CONCATENATE($E$53,"_Qu_",hi!$C$77),kt_dat!$A$2:$DC$390,$B73,0)</f>
        <v>108.82655453404334</v>
      </c>
      <c r="G73" s="117">
        <f>VLOOKUP(CONCATENATE($F$53,"_Qu_",hi!$C$77),kt_dat_gg!$A$2:$BD$131,B73,0)</f>
        <v>121.44596825032568</v>
      </c>
      <c r="H73" s="162">
        <f>VLOOKUP(CONCATENATE($G$53,"_Qu_",hi!$C$77),kt_dat!$A$2:$DC$390,B73,0)</f>
        <v>122.05007300988299</v>
      </c>
      <c r="I73" s="162"/>
      <c r="J73" s="78">
        <f t="shared" si="2"/>
        <v>19</v>
      </c>
      <c r="K73" s="115">
        <v>2014</v>
      </c>
      <c r="L73" s="117"/>
      <c r="M73" s="117">
        <f>VLOOKUP(CONCATENATE($E$53,"_Ja_",hi!$C$77),kt_dat!$A$2:$CA$390,J73,0)</f>
        <v>137.56423953649676</v>
      </c>
      <c r="N73" s="117"/>
      <c r="O73" s="117">
        <f>VLOOKUP(CONCATENATE($G$53,"_Ja_",hi!$C$77),kt_dat!$A$2:$DD$390,J73,0)</f>
        <v>192.49647116719964</v>
      </c>
      <c r="P73" s="117"/>
      <c r="Q73" s="111">
        <f>VLOOKUP(CONCATENATE(Q$53,"_Ja_",hi!$C$77),kt_dat!$A$2:$CA$390,J73,0)</f>
        <v>3.964651299043883E-2</v>
      </c>
      <c r="R73" s="117"/>
      <c r="S73" s="111">
        <f>VLOOKUP(CONCATENATE(S$53,"_Ja_",hi!$C$77),kt_dat!$A$2:$CA$390,J73,0)</f>
        <v>1.0981331370759094E-2</v>
      </c>
      <c r="T73" s="117"/>
      <c r="U73" s="163">
        <f t="shared" si="3"/>
        <v>5.0627844361197924E-2</v>
      </c>
      <c r="V73" s="73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1"/>
        <v>20</v>
      </c>
      <c r="C74" s="115" t="s">
        <v>422</v>
      </c>
      <c r="D74" s="117"/>
      <c r="E74" s="117">
        <f>VLOOKUP(CONCATENATE($D$53,"_Qu_",hi!$C$77),kt_dat_gg!$A$2:$AP$131,$B74,0)</f>
        <v>108.5836429479449</v>
      </c>
      <c r="F74" s="162">
        <f>VLOOKUP(CONCATENATE($E$53,"_Qu_",hi!$C$77),kt_dat!$A$2:$DC$390,$B74,0)</f>
        <v>108.0995360132129</v>
      </c>
      <c r="G74" s="117">
        <f>VLOOKUP(CONCATENATE($F$53,"_Qu_",hi!$C$77),kt_dat_gg!$A$2:$BD$131,B74,0)</f>
        <v>122.22265566768006</v>
      </c>
      <c r="H74" s="162">
        <f>VLOOKUP(CONCATENATE($G$53,"_Qu_",hi!$C$77),kt_dat!$A$2:$DC$390,B74,0)</f>
        <v>121.21776934582633</v>
      </c>
      <c r="I74" s="162"/>
      <c r="J74" s="78">
        <f t="shared" si="2"/>
        <v>20</v>
      </c>
      <c r="K74" s="115">
        <v>2015</v>
      </c>
      <c r="L74" s="117"/>
      <c r="M74" s="117">
        <f>VLOOKUP(CONCATENATE($E$53,"_Ja_",hi!$C$77),kt_dat!$A$2:$CA$390,J74,0)</f>
        <v>135.88841200889038</v>
      </c>
      <c r="N74" s="117"/>
      <c r="O74" s="117">
        <f>VLOOKUP(CONCATENATE($G$53,"_Ja_",hi!$C$77),kt_dat!$A$2:$DD$390,J74,0)</f>
        <v>195.08947050726118</v>
      </c>
      <c r="P74" s="117"/>
      <c r="Q74" s="111">
        <f>VLOOKUP(CONCATENATE(Q$53,"_Ja_",hi!$C$77),kt_dat!$A$2:$CA$390,J74,0)</f>
        <v>3.8746914443626754E-2</v>
      </c>
      <c r="R74" s="117"/>
      <c r="S74" s="111">
        <f>VLOOKUP(CONCATENATE(S$53,"_Ja_",hi!$C$77),kt_dat!$A$2:$CA$390,J74,0)</f>
        <v>1.3470373375360677E-2</v>
      </c>
      <c r="T74" s="117"/>
      <c r="U74" s="163">
        <f t="shared" si="3"/>
        <v>5.2217287818987435E-2</v>
      </c>
      <c r="V74" s="73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1"/>
        <v>21</v>
      </c>
      <c r="C75" s="115" t="s">
        <v>423</v>
      </c>
      <c r="D75" s="117"/>
      <c r="E75" s="117">
        <f>VLOOKUP(CONCATENATE($D$53,"_Qu_",hi!$C$77),kt_dat_gg!$A$2:$AP$131,$B75,0)</f>
        <v>108.41470961380969</v>
      </c>
      <c r="F75" s="162">
        <f>VLOOKUP(CONCATENATE($E$53,"_Qu_",hi!$C$77),kt_dat!$A$2:$DC$390,$B75,0)</f>
        <v>108.82483829657843</v>
      </c>
      <c r="G75" s="117">
        <f>VLOOKUP(CONCATENATE($F$53,"_Qu_",hi!$C$77),kt_dat_gg!$A$2:$BD$131,B75,0)</f>
        <v>122.47099546415859</v>
      </c>
      <c r="H75" s="162">
        <f>VLOOKUP(CONCATENATE($G$53,"_Qu_",hi!$C$77),kt_dat!$A$2:$DC$390,B75,0)</f>
        <v>123.40012464733088</v>
      </c>
      <c r="I75" s="162"/>
      <c r="J75" s="78">
        <f t="shared" si="2"/>
        <v>21</v>
      </c>
      <c r="K75" s="115">
        <v>2016</v>
      </c>
      <c r="L75" s="117"/>
      <c r="M75" s="117">
        <f>VLOOKUP(CONCATENATE($E$53,"_Ja_",hi!$C$77),kt_dat!$A$2:$CA$390,J75,0)</f>
        <v>135.70024907374474</v>
      </c>
      <c r="N75" s="117"/>
      <c r="O75" s="117">
        <f>VLOOKUP(CONCATENATE($G$53,"_Ja_",hi!$C$77),kt_dat!$A$2:$DD$390,J75,0)</f>
        <v>207.30539105646835</v>
      </c>
      <c r="P75" s="117"/>
      <c r="Q75" s="111">
        <f>VLOOKUP(CONCATENATE(Q$53,"_Ja_",hi!$C$77),kt_dat!$A$2:$CA$390,J75,0)</f>
        <v>3.8183910662538581E-2</v>
      </c>
      <c r="R75" s="117"/>
      <c r="S75" s="111">
        <f>VLOOKUP(CONCATENATE(S$53,"_Ja_",hi!$C$77),kt_dat!$A$2:$CA$390,J75,0)</f>
        <v>6.2617016271785439E-2</v>
      </c>
      <c r="T75" s="117"/>
      <c r="U75" s="163">
        <f t="shared" si="3"/>
        <v>0.10080092693432402</v>
      </c>
      <c r="V75" s="73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1"/>
        <v>22</v>
      </c>
      <c r="C76" s="115" t="s">
        <v>473</v>
      </c>
      <c r="D76" s="117"/>
      <c r="E76" s="117">
        <f>VLOOKUP(CONCATENATE($D$53,"_Qu_",hi!$C$77),kt_dat_gg!$A$2:$AP$131,$B76,0)</f>
        <v>107.49880000600449</v>
      </c>
      <c r="F76" s="162">
        <f>VLOOKUP(CONCATENATE($E$53,"_Qu_",hi!$C$77),kt_dat!$A$2:$DC$390,$B76,0)</f>
        <v>108.31975453163771</v>
      </c>
      <c r="G76" s="117">
        <f>VLOOKUP(CONCATENATE($F$53,"_Qu_",hi!$C$77),kt_dat_gg!$A$2:$BD$131,B76,0)</f>
        <v>121.88515260690671</v>
      </c>
      <c r="H76" s="162">
        <f>VLOOKUP(CONCATENATE($G$53,"_Qu_",hi!$C$77),kt_dat!$A$2:$DC$390,B76,0)</f>
        <v>122.79509239931853</v>
      </c>
      <c r="I76" s="162"/>
      <c r="J76" s="78">
        <f t="shared" si="2"/>
        <v>22</v>
      </c>
      <c r="K76" s="115">
        <v>2017</v>
      </c>
      <c r="L76" s="117"/>
      <c r="M76" s="117">
        <f>VLOOKUP(CONCATENATE($E$53,"_Ja_",hi!$C$77),kt_dat!$A$2:$CA$390,J76,0)</f>
        <v>126.75492063074573</v>
      </c>
      <c r="N76" s="117"/>
      <c r="O76" s="117">
        <f>VLOOKUP(CONCATENATE($G$53,"_Ja_",hi!$C$77),kt_dat!$A$2:$DD$390,J76,0)</f>
        <v>195.30075162255574</v>
      </c>
      <c r="P76" s="117"/>
      <c r="Q76" s="111">
        <f>VLOOKUP(CONCATENATE(Q$53,"_Ja_",hi!$C$77),kt_dat!$A$2:$CA$390,J76,0)</f>
        <v>3.3550260149322546E-2</v>
      </c>
      <c r="R76" s="117"/>
      <c r="S76" s="111">
        <f>VLOOKUP(CONCATENATE(S$53,"_Ja_",hi!$C$77),kt_dat!$A$2:$CA$390,J76,0)</f>
        <v>-5.7907994445945701E-2</v>
      </c>
      <c r="T76" s="117"/>
      <c r="U76" s="163">
        <f t="shared" si="3"/>
        <v>-2.4357734296623156E-2</v>
      </c>
      <c r="V76" s="73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1"/>
        <v>23</v>
      </c>
      <c r="C77" s="115" t="s">
        <v>474</v>
      </c>
      <c r="D77" s="117"/>
      <c r="E77" s="117">
        <f>VLOOKUP(CONCATENATE($D$53,"_Qu_",hi!$C$77),kt_dat_gg!$A$2:$AP$131,$B77,0)</f>
        <v>107.45325834224144</v>
      </c>
      <c r="F77" s="162">
        <f>VLOOKUP(CONCATENATE($E$53,"_Qu_",hi!$C$77),kt_dat!$A$2:$DC$390,$B77,0)</f>
        <v>105.35180718979731</v>
      </c>
      <c r="G77" s="117">
        <f>VLOOKUP(CONCATENATE($F$53,"_Qu_",hi!$C$77),kt_dat_gg!$A$2:$BD$131,B77,0)</f>
        <v>121.82874655482287</v>
      </c>
      <c r="H77" s="162">
        <f>VLOOKUP(CONCATENATE($G$53,"_Qu_",hi!$C$77),kt_dat!$A$2:$DC$390,B77,0)</f>
        <v>119.4602407740707</v>
      </c>
      <c r="I77" s="162"/>
      <c r="J77" s="78">
        <f t="shared" si="2"/>
        <v>23</v>
      </c>
      <c r="K77" s="115">
        <v>2018</v>
      </c>
      <c r="L77" s="117"/>
      <c r="M77" s="117">
        <f>VLOOKUP(CONCATENATE($E$53,"_Ja_",hi!$C$77),kt_dat!$A$2:$CA$390,J77,0)</f>
        <v>122.23124273172878</v>
      </c>
      <c r="N77" s="117"/>
      <c r="O77" s="117">
        <f>VLOOKUP(CONCATENATE($G$53,"_Ja_",hi!$C$77),kt_dat!$A$2:$DD$390,J77,0)</f>
        <v>189.12955313911311</v>
      </c>
      <c r="P77" s="117"/>
      <c r="Q77" s="111">
        <f>VLOOKUP(CONCATENATE(Q$53,"_Ja_",hi!$C$77),kt_dat!$A$2:$CA$390,J77,0)</f>
        <v>3.441503464592395E-2</v>
      </c>
      <c r="R77" s="117"/>
      <c r="S77" s="111">
        <f>VLOOKUP(CONCATENATE(S$53,"_Ja_",hi!$C$77),kt_dat!$A$2:$CA$390,J77,0)</f>
        <v>-3.1598436934688848E-2</v>
      </c>
      <c r="T77" s="117"/>
      <c r="U77" s="163">
        <f t="shared" si="3"/>
        <v>2.8165977112351026E-3</v>
      </c>
      <c r="V77" s="73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1"/>
        <v>24</v>
      </c>
      <c r="C78" s="115" t="s">
        <v>3591</v>
      </c>
      <c r="D78" s="117"/>
      <c r="E78" s="117">
        <f>VLOOKUP(CONCATENATE($D$53,"_Qu_",hi!$C$77),kt_dat_gg!$A$2:$AP$131,$B78,0)</f>
        <v>107.79991833602031</v>
      </c>
      <c r="F78" s="162">
        <f>VLOOKUP(CONCATENATE($E$53,"_Qu_",hi!$C$77),kt_dat!$A$2:$DC$390,$B78,0)</f>
        <v>108.68821330528932</v>
      </c>
      <c r="G78" s="117">
        <f>VLOOKUP(CONCATENATE($F$53,"_Qu_",hi!$C$77),kt_dat_gg!$A$2:$BD$131,B78,0)</f>
        <v>123.27239036745243</v>
      </c>
      <c r="H78" s="162">
        <f>VLOOKUP(CONCATENATE($G$53,"_Qu_",hi!$C$77),kt_dat!$A$2:$DC$390,B78,0)</f>
        <v>123.23090649107939</v>
      </c>
      <c r="I78" s="162"/>
      <c r="J78" s="78">
        <f t="shared" si="2"/>
        <v>24</v>
      </c>
      <c r="K78" s="115">
        <v>2019</v>
      </c>
      <c r="L78" s="117"/>
      <c r="M78" s="117">
        <f>VLOOKUP(CONCATENATE($E$53,"_Ja_",hi!$C$77),kt_dat!$A$2:$CA$390,J78,0)</f>
        <v>130.81517683597653</v>
      </c>
      <c r="N78" s="117"/>
      <c r="O78" s="117">
        <f>VLOOKUP(CONCATENATE($G$53,"_Ja_",hi!$C$77),kt_dat!$A$2:$DD$390,J78,0)</f>
        <v>204.71406836900718</v>
      </c>
      <c r="P78" s="117"/>
      <c r="Q78" s="111">
        <f>VLOOKUP(CONCATENATE(Q$53,"_Ja_",hi!$C$77),kt_dat!$A$2:$CA$390,J78,0)</f>
        <v>3.8613258317541005E-2</v>
      </c>
      <c r="R78" s="117"/>
      <c r="S78" s="111">
        <f>VLOOKUP(CONCATENATE(S$53,"_Ja_",hi!$C$77),kt_dat!$A$2:$CA$390,J78,0)</f>
        <v>8.2401269242311281E-2</v>
      </c>
      <c r="T78" s="117"/>
      <c r="U78" s="163">
        <f t="shared" si="3"/>
        <v>0.12101452755985229</v>
      </c>
      <c r="V78" s="73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1"/>
        <v>25</v>
      </c>
      <c r="C79" s="115" t="s">
        <v>3592</v>
      </c>
      <c r="D79" s="117"/>
      <c r="E79" s="117">
        <f>VLOOKUP(CONCATENATE($D$53,"_Qu_",hi!$C$77),kt_dat_gg!$A$2:$AP$131,$B79,0)</f>
        <v>108.26899123151073</v>
      </c>
      <c r="F79" s="162">
        <f>VLOOKUP(CONCATENATE($E$53,"_Qu_",hi!$C$77),kt_dat!$A$2:$DC$390,$B79,0)</f>
        <v>109.35973451297427</v>
      </c>
      <c r="G79" s="117">
        <f>VLOOKUP(CONCATENATE($F$53,"_Qu_",hi!$C$77),kt_dat_gg!$A$2:$BD$131,B79,0)</f>
        <v>124.82222870237456</v>
      </c>
      <c r="H79" s="162">
        <f>VLOOKUP(CONCATENATE($G$53,"_Qu_",hi!$C$77),kt_dat!$A$2:$DC$390,B79,0)</f>
        <v>127.12602383720721</v>
      </c>
      <c r="I79" s="162"/>
      <c r="J79" s="78">
        <f t="shared" si="2"/>
        <v>25</v>
      </c>
      <c r="K79" s="115" t="s">
        <v>3877</v>
      </c>
      <c r="L79" s="117"/>
      <c r="M79" s="117">
        <f>VLOOKUP(CONCATENATE($E$53,"_Ja_",hi!$C$77),kt_dat!$A$2:$CA$390,J79,0)</f>
        <v>132.77275534281895</v>
      </c>
      <c r="N79" s="117"/>
      <c r="O79" s="117">
        <f>VLOOKUP(CONCATENATE($G$53,"_Ja_",hi!$C$77),kt_dat!$A$2:$DD$390,J79,0)</f>
        <v>206.61702876383671</v>
      </c>
      <c r="P79" s="117"/>
      <c r="Q79" s="111">
        <f>VLOOKUP(CONCATENATE(Q$53,"_Ja_",hi!$C$77),kt_dat!$A$2:$CA$390,J79,0)</f>
        <v>3.5982115787655755E-2</v>
      </c>
      <c r="R79" s="117"/>
      <c r="S79" s="111">
        <f>VLOOKUP(CONCATENATE(S$53,"_Ja_",hi!$C$77),kt_dat!$A$2:$CA$390,J79,0)</f>
        <v>9.2956991670907207E-3</v>
      </c>
      <c r="T79" s="117"/>
      <c r="U79" s="163">
        <f t="shared" ref="U79" si="4">S79+Q79</f>
        <v>4.5277814954746476E-2</v>
      </c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1"/>
        <v>26</v>
      </c>
      <c r="C80" s="115" t="s">
        <v>3593</v>
      </c>
      <c r="D80" s="117"/>
      <c r="E80" s="117">
        <f>VLOOKUP(CONCATENATE($D$53,"_Qu_",hi!$C$77),kt_dat_gg!$A$2:$AP$131,$B80,0)</f>
        <v>107.02838123918589</v>
      </c>
      <c r="F80" s="162">
        <f>VLOOKUP(CONCATENATE($E$53,"_Qu_",hi!$C$77),kt_dat!$A$2:$DC$390,$B80,0)</f>
        <v>106.75902587626861</v>
      </c>
      <c r="G80" s="117">
        <f>VLOOKUP(CONCATENATE($F$53,"_Qu_",hi!$C$77),kt_dat_gg!$A$2:$BD$131,B80,0)</f>
        <v>124.42092156586334</v>
      </c>
      <c r="H80" s="162">
        <f>VLOOKUP(CONCATENATE($G$53,"_Qu_",hi!$C$77),kt_dat!$A$2:$DC$390,B80,0)</f>
        <v>124.10975577883708</v>
      </c>
      <c r="I80" s="162"/>
      <c r="J80" s="188"/>
      <c r="K80" s="202"/>
      <c r="L80" s="202"/>
      <c r="M80" s="202"/>
      <c r="N80" s="202"/>
      <c r="O80" s="202"/>
      <c r="P80" s="202"/>
      <c r="Q80" s="192"/>
      <c r="R80" s="183"/>
      <c r="S80" s="183"/>
      <c r="T80" s="183"/>
      <c r="U80" s="183"/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1"/>
        <v>27</v>
      </c>
      <c r="C81" s="115" t="s">
        <v>3595</v>
      </c>
      <c r="D81" s="117"/>
      <c r="E81" s="117">
        <f>VLOOKUP(CONCATENATE($D$53,"_Qu_",hi!$C$77),kt_dat_gg!$A$2:$AP$131,$B81,0)</f>
        <v>105.59592161770945</v>
      </c>
      <c r="F81" s="162">
        <f>VLOOKUP(CONCATENATE($E$53,"_Qu_",hi!$C$77),kt_dat!$A$2:$DC$390,$B81,0)</f>
        <v>104.96638332831478</v>
      </c>
      <c r="G81" s="117">
        <f>VLOOKUP(CONCATENATE($F$53,"_Qu_",hi!$C$77),kt_dat_gg!$A$2:$BD$131,B81,0)</f>
        <v>122.7494764829741</v>
      </c>
      <c r="H81" s="162">
        <f>VLOOKUP(CONCATENATE($G$53,"_Qu_",hi!$C$77),kt_dat!$A$2:$DC$390,B81,0)</f>
        <v>122.02698508154569</v>
      </c>
      <c r="I81" s="162"/>
      <c r="J81" s="188"/>
      <c r="K81" s="194" t="str">
        <f>K77&amp;" - "&amp;K78</f>
        <v>2018 - 2019</v>
      </c>
      <c r="L81" s="116"/>
      <c r="M81" s="111">
        <f>M78/M77-1</f>
        <v>7.0227005079933846E-2</v>
      </c>
      <c r="N81" s="117"/>
      <c r="O81" s="111">
        <f>O78/O77-1</f>
        <v>8.2401269242311281E-2</v>
      </c>
      <c r="P81" s="117"/>
      <c r="Q81" s="192"/>
      <c r="R81" s="183"/>
      <c r="S81" s="183"/>
      <c r="T81" s="183"/>
      <c r="U81" s="183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1"/>
        <v>28</v>
      </c>
      <c r="C82" s="115" t="s">
        <v>3596</v>
      </c>
      <c r="D82" s="117"/>
      <c r="E82" s="117">
        <f>VLOOKUP(CONCATENATE($D$53,"_Qu_",hi!$C$77),kt_dat_gg!$A$2:$AP$131,$B82,0)</f>
        <v>105.52821779357612</v>
      </c>
      <c r="F82" s="162">
        <f>VLOOKUP(CONCATENATE($E$53,"_Qu_",hi!$C$77),kt_dat!$A$2:$DC$390,$B82,0)</f>
        <v>105.06235564854495</v>
      </c>
      <c r="G82" s="117">
        <f>VLOOKUP(CONCATENATE($F$53,"_Qu_",hi!$C$77),kt_dat_gg!$A$2:$BD$131,B82,0)</f>
        <v>125.30324399585386</v>
      </c>
      <c r="H82" s="162">
        <f>VLOOKUP(CONCATENATE($G$53,"_Qu_",hi!$C$77),kt_dat!$A$2:$DC$390,B82,0)</f>
        <v>122.11168858853956</v>
      </c>
      <c r="I82" s="162"/>
      <c r="J82" s="188"/>
      <c r="K82" s="194" t="str">
        <f>K78&amp;" - "&amp;K79</f>
        <v>2019 - 2020*</v>
      </c>
      <c r="L82" s="116"/>
      <c r="M82" s="111">
        <f>M79/M78-1</f>
        <v>1.4964460196364993E-2</v>
      </c>
      <c r="N82" s="117"/>
      <c r="O82" s="111">
        <f>O79/O78-1</f>
        <v>9.2956991670907207E-3</v>
      </c>
      <c r="P82" s="117"/>
      <c r="Q82" s="181"/>
      <c r="R82" s="183"/>
      <c r="S82" s="183"/>
      <c r="T82" s="183"/>
      <c r="U82" s="183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1"/>
        <v>29</v>
      </c>
      <c r="C83" s="115" t="s">
        <v>3655</v>
      </c>
      <c r="D83" s="117"/>
      <c r="E83" s="117">
        <f>VLOOKUP(CONCATENATE($D$53,"_Qu_",hi!$C$77),kt_dat_gg!$A$2:$AP$131,$B83,0)</f>
        <v>106.1593590241971</v>
      </c>
      <c r="F83" s="162">
        <f>VLOOKUP(CONCATENATE($E$53,"_Qu_",hi!$C$77),kt_dat!$A$2:$DC$390,$B83,0)</f>
        <v>106.55591440386861</v>
      </c>
      <c r="G83" s="117">
        <f>VLOOKUP(CONCATENATE($F$53,"_Qu_",hi!$C$77),kt_dat_gg!$A$2:$BD$131,B83,0)</f>
        <v>128.69482818485872</v>
      </c>
      <c r="H83" s="162">
        <f>VLOOKUP(CONCATENATE($G$53,"_Qu_",hi!$C$77),kt_dat!$A$2:$DC$390,B83,0)</f>
        <v>131.7710583174763</v>
      </c>
      <c r="I83" s="162"/>
      <c r="J83" s="188"/>
      <c r="K83" s="182" t="str">
        <f>IF(hi!$G$6=4,te!$A$11,te!$A$79)</f>
        <v>* The values for the current year are provisional and refer to the quarters available so far. Data status: 30 June 2020.</v>
      </c>
      <c r="L83" s="181"/>
      <c r="M83" s="181"/>
      <c r="N83" s="181"/>
      <c r="O83" s="181"/>
      <c r="P83" s="181"/>
      <c r="Q83" s="202"/>
      <c r="R83" s="183"/>
      <c r="S83" s="183"/>
      <c r="T83" s="183"/>
      <c r="U83" s="183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1"/>
        <v>30</v>
      </c>
      <c r="C84" s="115" t="s">
        <v>3658</v>
      </c>
      <c r="D84" s="117"/>
      <c r="E84" s="117">
        <f>VLOOKUP(CONCATENATE($D$53,"_Qu_",hi!$C$77),kt_dat_gg!$A$2:$AP$131,$B84,0)</f>
        <v>106.21613709528674</v>
      </c>
      <c r="F84" s="162">
        <f>VLOOKUP(CONCATENATE($E$53,"_Qu_",hi!$C$77),kt_dat!$A$2:$DC$390,$B84,0)</f>
        <v>106.85980702017775</v>
      </c>
      <c r="G84" s="117">
        <f>VLOOKUP(CONCATENATE($F$53,"_Qu_",hi!$C$77),kt_dat_gg!$A$2:$BD$131,B84,0)</f>
        <v>131.38015507240365</v>
      </c>
      <c r="H84" s="162">
        <f>VLOOKUP(CONCATENATE($G$53,"_Qu_",hi!$C$77),kt_dat!$A$2:$DC$390,B84,0)</f>
        <v>132.20173764856028</v>
      </c>
      <c r="I84" s="162"/>
      <c r="J84" s="188"/>
      <c r="K84" s="201" t="str">
        <f>IF(hi!$G$6=4,"",te!$A$11)</f>
        <v>Source: Market indices for investment properties Fahrländer Partner.</v>
      </c>
      <c r="L84" s="98"/>
      <c r="M84" s="202"/>
      <c r="N84" s="202"/>
      <c r="O84" s="202"/>
      <c r="P84" s="202"/>
      <c r="Q84" s="202"/>
      <c r="R84" s="183"/>
      <c r="S84" s="183"/>
      <c r="T84" s="183"/>
      <c r="U84" s="183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1"/>
        <v>31</v>
      </c>
      <c r="C85" s="115" t="s">
        <v>3659</v>
      </c>
      <c r="D85" s="117"/>
      <c r="E85" s="117">
        <f>VLOOKUP(CONCATENATE($D$53,"_Qu_",hi!$C$77),kt_dat_gg!$A$2:$AP$131,$B85,0)</f>
        <v>106.48783705432218</v>
      </c>
      <c r="F85" s="162">
        <f>VLOOKUP(CONCATENATE($E$53,"_Qu_",hi!$C$77),kt_dat!$A$2:$DC$390,$B85,0)</f>
        <v>105.23268986181385</v>
      </c>
      <c r="G85" s="117">
        <f>VLOOKUP(CONCATENATE($F$53,"_Qu_",hi!$C$77),kt_dat_gg!$A$2:$BD$131,B85,0)</f>
        <v>131.71483332633943</v>
      </c>
      <c r="H85" s="162">
        <f>VLOOKUP(CONCATENATE($G$53,"_Qu_",hi!$C$77),kt_dat!$A$2:$DC$390,B85,0)</f>
        <v>130.16766925117437</v>
      </c>
      <c r="I85" s="162"/>
      <c r="J85" s="188"/>
      <c r="K85" s="175"/>
      <c r="L85" s="202"/>
      <c r="M85" s="202"/>
      <c r="N85" s="202"/>
      <c r="O85" s="202"/>
      <c r="P85" s="202"/>
      <c r="Q85" s="202"/>
      <c r="R85" s="183"/>
      <c r="S85" s="183"/>
      <c r="T85" s="183"/>
      <c r="U85" s="183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1"/>
        <v>32</v>
      </c>
      <c r="C86" s="115" t="s">
        <v>3660</v>
      </c>
      <c r="D86" s="117"/>
      <c r="E86" s="117">
        <f>VLOOKUP(CONCATENATE($D$53,"_Qu_",hi!$C$77),kt_dat_gg!$A$2:$AP$131,$B86,0)</f>
        <v>105.72271887887545</v>
      </c>
      <c r="F86" s="162">
        <f>VLOOKUP(CONCATENATE($E$53,"_Qu_",hi!$C$77),kt_dat!$A$2:$DC$390,$B86,0)</f>
        <v>107.37101428097493</v>
      </c>
      <c r="G86" s="117">
        <f>VLOOKUP(CONCATENATE($F$53,"_Qu_",hi!$C$77),kt_dat_gg!$A$2:$BD$131,B86,0)</f>
        <v>130.71047519566707</v>
      </c>
      <c r="H86" s="162">
        <f>VLOOKUP(CONCATENATE($G$53,"_Qu_",hi!$C$77),kt_dat!$A$2:$DC$390,B86,0)</f>
        <v>132.77509307928361</v>
      </c>
      <c r="I86" s="162"/>
      <c r="J86" s="188"/>
      <c r="K86" s="175"/>
      <c r="L86" s="202"/>
      <c r="M86" s="202"/>
      <c r="N86" s="202"/>
      <c r="O86" s="202"/>
      <c r="P86" s="202"/>
      <c r="Q86" s="202"/>
      <c r="R86" s="183"/>
      <c r="S86" s="183"/>
      <c r="T86" s="183"/>
      <c r="U86" s="183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1"/>
        <v>33</v>
      </c>
      <c r="C87" s="115" t="s">
        <v>3663</v>
      </c>
      <c r="D87" s="117"/>
      <c r="E87" s="117">
        <f>VLOOKUP(CONCATENATE($D$53,"_Qu_",hi!$C$77),kt_dat_gg!$A$2:$AP$131,$B87,0)</f>
        <v>103.94906224667625</v>
      </c>
      <c r="F87" s="162">
        <f>VLOOKUP(CONCATENATE($E$53,"_Qu_",hi!$C$77),kt_dat!$A$2:$DC$390,$B87,0)</f>
        <v>104.56445249383758</v>
      </c>
      <c r="G87" s="117">
        <f>VLOOKUP(CONCATENATE($F$53,"_Qu_",hi!$C$77),kt_dat_gg!$A$2:$BD$131,B87,0)</f>
        <v>128.42873147553027</v>
      </c>
      <c r="H87" s="162">
        <f>VLOOKUP(CONCATENATE($G$53,"_Qu_",hi!$C$77),kt_dat!$A$2:$DC$390,B87,0)</f>
        <v>129.18866325654321</v>
      </c>
      <c r="I87" s="162"/>
      <c r="J87" s="188"/>
      <c r="K87" s="175"/>
      <c r="L87" s="202"/>
      <c r="M87" s="202"/>
      <c r="N87" s="202"/>
      <c r="O87" s="202"/>
      <c r="P87" s="202"/>
      <c r="Q87" s="202"/>
      <c r="R87" s="183"/>
      <c r="S87" s="183"/>
      <c r="T87" s="183"/>
      <c r="U87" s="183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1"/>
        <v>34</v>
      </c>
      <c r="C88" s="115" t="s">
        <v>3668</v>
      </c>
      <c r="D88" s="117"/>
      <c r="E88" s="117">
        <f>VLOOKUP(CONCATENATE($D$53,"_Qu_",hi!$C$77),kt_dat_gg!$A$2:$AP$131,$B88,0)</f>
        <v>100.70980116258811</v>
      </c>
      <c r="F88" s="162">
        <f>VLOOKUP(CONCATENATE($E$53,"_Qu_",hi!$C$77),kt_dat!$A$2:$DC$390,$B88,0)</f>
        <v>99.911719965216236</v>
      </c>
      <c r="G88" s="117">
        <f>VLOOKUP(CONCATENATE($F$53,"_Qu_",hi!$C$77),kt_dat_gg!$A$2:$BD$131,B88,0)</f>
        <v>125.02930125902431</v>
      </c>
      <c r="H88" s="162">
        <f>VLOOKUP(CONCATENATE($G$53,"_Qu_",hi!$C$77),kt_dat!$A$2:$DC$390,B88,0)</f>
        <v>123.32243809076401</v>
      </c>
      <c r="I88" s="162"/>
      <c r="J88" s="188"/>
      <c r="K88" s="175"/>
      <c r="L88" s="202"/>
      <c r="M88" s="202"/>
      <c r="N88" s="202"/>
      <c r="O88" s="202"/>
      <c r="P88" s="202"/>
      <c r="Q88" s="202"/>
      <c r="R88" s="183"/>
      <c r="S88" s="183"/>
      <c r="T88" s="183"/>
      <c r="U88" s="183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1"/>
        <v>35</v>
      </c>
      <c r="C89" s="115" t="s">
        <v>3669</v>
      </c>
      <c r="D89" s="117"/>
      <c r="E89" s="117">
        <f>VLOOKUP(CONCATENATE($D$53,"_Qu_",hi!$C$77),kt_dat_gg!$A$2:$AP$131,$B89,0)</f>
        <v>97.569328862582168</v>
      </c>
      <c r="F89" s="162">
        <f>VLOOKUP(CONCATENATE($E$53,"_Qu_",hi!$C$77),kt_dat!$A$2:$DC$390,$B89,0)</f>
        <v>97.653231028710493</v>
      </c>
      <c r="G89" s="117">
        <f>VLOOKUP(CONCATENATE($F$53,"_Qu_",hi!$C$77),kt_dat_gg!$A$2:$BD$131,B89,0)</f>
        <v>121.66036337253074</v>
      </c>
      <c r="H89" s="162">
        <f>VLOOKUP(CONCATENATE($G$53,"_Qu_",hi!$C$77),kt_dat!$A$2:$DC$390,B89,0)</f>
        <v>122.57680242976573</v>
      </c>
      <c r="I89" s="162"/>
      <c r="J89" s="188"/>
      <c r="K89" s="175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1"/>
        <v>36</v>
      </c>
      <c r="C90" s="115" t="s">
        <v>3766</v>
      </c>
      <c r="D90" s="117"/>
      <c r="E90" s="117">
        <f>VLOOKUP(CONCATENATE($D$53,"_Qu_",hi!$C$77),kt_dat_gg!$A$2:$AP$131,$B90,0)</f>
        <v>95.478172412563424</v>
      </c>
      <c r="F90" s="162">
        <f>VLOOKUP(CONCATENATE($E$53,"_Qu_",hi!$C$77),kt_dat!$A$2:$DC$390,$B90,0)</f>
        <v>95.143035593819775</v>
      </c>
      <c r="G90" s="117">
        <f>VLOOKUP(CONCATENATE($F$53,"_Qu_",hi!$C$77),kt_dat_gg!$A$2:$BD$131,B90,0)</f>
        <v>119.79170713554701</v>
      </c>
      <c r="H90" s="162">
        <f>VLOOKUP(CONCATENATE($G$53,"_Qu_",hi!$C$77),kt_dat!$A$2:$DC$390,B90,0)</f>
        <v>119.08184959706244</v>
      </c>
      <c r="I90" s="162"/>
      <c r="J90" s="188"/>
      <c r="K90" s="175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1"/>
        <v>37</v>
      </c>
      <c r="C91" s="115" t="s">
        <v>3768</v>
      </c>
      <c r="D91" s="117"/>
      <c r="E91" s="117">
        <f>VLOOKUP(CONCATENATE($D$53,"_Qu_",hi!$C$77),kt_dat_gg!$A$2:$AP$131,$B91,0)</f>
        <v>94.674588501441406</v>
      </c>
      <c r="F91" s="162">
        <f>VLOOKUP(CONCATENATE($E$53,"_Qu_",hi!$C$77),kt_dat!$A$2:$DC$390,$B91,0)</f>
        <v>93.638250615160018</v>
      </c>
      <c r="G91" s="117">
        <f>VLOOKUP(CONCATENATE($F$53,"_Qu_",hi!$C$77),kt_dat_gg!$A$2:$BD$131,B91,0)</f>
        <v>118.9347613662937</v>
      </c>
      <c r="H91" s="162">
        <f>VLOOKUP(CONCATENATE($G$53,"_Qu_",hi!$C$77),kt_dat!$A$2:$DC$390,B91,0)</f>
        <v>117.71646937981284</v>
      </c>
      <c r="I91" s="162"/>
      <c r="J91" s="188"/>
      <c r="K91" s="175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1"/>
        <v>38</v>
      </c>
      <c r="C92" s="115" t="s">
        <v>3769</v>
      </c>
      <c r="D92" s="117"/>
      <c r="E92" s="117">
        <f>VLOOKUP(CONCATENATE($D$53,"_Qu_",hi!$C$77),kt_dat_gg!$A$2:$AP$131,$B92,0)</f>
        <v>95.172822121090732</v>
      </c>
      <c r="F92" s="162">
        <f>VLOOKUP(CONCATENATE($E$53,"_Qu_",hi!$C$77),kt_dat!$A$2:$DC$390,$B92,0)</f>
        <v>95.24247929534441</v>
      </c>
      <c r="G92" s="117">
        <f>VLOOKUP(CONCATENATE($F$53,"_Qu_",hi!$C$77),kt_dat_gg!$A$2:$BD$131,B92,0)</f>
        <v>119.03533668087583</v>
      </c>
      <c r="H92" s="162">
        <f>VLOOKUP(CONCATENATE($G$53,"_Qu_",hi!$C$77),kt_dat!$A$2:$DC$390,B92,0)</f>
        <v>120.00596512200582</v>
      </c>
      <c r="I92" s="162"/>
      <c r="J92" s="188"/>
      <c r="K92" s="175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1"/>
        <v>39</v>
      </c>
      <c r="C93" s="115" t="s">
        <v>3770</v>
      </c>
      <c r="D93" s="117"/>
      <c r="E93" s="117">
        <f>VLOOKUP(CONCATENATE($D$53,"_Qu_",hi!$C$77),kt_dat_gg!$A$2:$AP$131,$B93,0)</f>
        <v>96.616926332756108</v>
      </c>
      <c r="F93" s="162">
        <f>VLOOKUP(CONCATENATE($E$53,"_Qu_",hi!$C$77),kt_dat!$A$2:$DC$390,$B93,0)</f>
        <v>96.637736452767768</v>
      </c>
      <c r="G93" s="117">
        <f>VLOOKUP(CONCATENATE($F$53,"_Qu_",hi!$C$77),kt_dat_gg!$A$2:$BD$131,B93,0)</f>
        <v>120.64382959135855</v>
      </c>
      <c r="H93" s="162">
        <f>VLOOKUP(CONCATENATE($G$53,"_Qu_",hi!$C$77),kt_dat!$A$2:$DC$390,B93,0)</f>
        <v>119.38357554080879</v>
      </c>
      <c r="I93" s="162"/>
      <c r="J93" s="188"/>
      <c r="K93" s="175"/>
      <c r="L93" s="78"/>
      <c r="M93" s="183"/>
      <c r="N93" s="183"/>
      <c r="O93" s="183"/>
      <c r="P93" s="183"/>
      <c r="Q93" s="183"/>
      <c r="R93" s="183"/>
      <c r="S93" s="183"/>
      <c r="T93" s="183"/>
      <c r="U93" s="183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1"/>
        <v>40</v>
      </c>
      <c r="C94" s="115" t="s">
        <v>3771</v>
      </c>
      <c r="D94" s="117"/>
      <c r="E94" s="117">
        <f>VLOOKUP(CONCATENATE($D$53,"_Qu_",hi!$C$77),kt_dat_gg!$A$2:$AP$131,$B94,0)</f>
        <v>98.094906186207709</v>
      </c>
      <c r="F94" s="162">
        <f>VLOOKUP(CONCATENATE($E$53,"_Qu_",hi!$C$77),kt_dat!$A$2:$DC$390,$B94,0)</f>
        <v>97.970563250156118</v>
      </c>
      <c r="G94" s="117">
        <f>VLOOKUP(CONCATENATE($F$53,"_Qu_",hi!$C$77),kt_dat_gg!$A$2:$BD$131,B94,0)</f>
        <v>122.6330117150663</v>
      </c>
      <c r="H94" s="162">
        <f>VLOOKUP(CONCATENATE($G$53,"_Qu_",hi!$C$77),kt_dat!$A$2:$DC$390,B94,0)</f>
        <v>122.54194811126106</v>
      </c>
      <c r="I94" s="162"/>
      <c r="J94" s="188"/>
      <c r="K94" s="175"/>
      <c r="L94" s="78"/>
      <c r="M94" s="183"/>
      <c r="N94" s="73"/>
      <c r="O94" s="73"/>
      <c r="P94" s="183"/>
      <c r="Q94" s="73"/>
      <c r="R94" s="73"/>
      <c r="S94" s="73"/>
      <c r="T94" s="73"/>
      <c r="U94" s="73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1"/>
        <v>41</v>
      </c>
      <c r="C95" s="115" t="s">
        <v>3776</v>
      </c>
      <c r="D95" s="117"/>
      <c r="E95" s="117">
        <f>VLOOKUP(CONCATENATE($D$53,"_Qu_",hi!$C$77),kt_dat_gg!$A$2:$AP$131,$B95,0)</f>
        <v>99.852973459101193</v>
      </c>
      <c r="F95" s="162">
        <f>VLOOKUP(CONCATENATE($E$53,"_Qu_",hi!$C$77),kt_dat!$A$2:$DC$390,$B95,0)</f>
        <v>99.676418855699254</v>
      </c>
      <c r="G95" s="117">
        <f>VLOOKUP(CONCATENATE($F$53,"_Qu_",hi!$C$77),kt_dat_gg!$A$2:$BD$131,B95,0)</f>
        <v>125.72595344291237</v>
      </c>
      <c r="H95" s="162">
        <f>VLOOKUP(CONCATENATE($G$53,"_Qu_",hi!$C$77),kt_dat!$A$2:$DC$390,B95,0)</f>
        <v>125.9735114931291</v>
      </c>
      <c r="I95" s="162"/>
      <c r="J95" s="188"/>
      <c r="K95" s="175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1"/>
        <v>42</v>
      </c>
      <c r="C96" s="115" t="s">
        <v>3777</v>
      </c>
      <c r="D96" s="117"/>
      <c r="E96" s="117">
        <f>VLOOKUP(CONCATENATE($D$53,"_Qu_",hi!$C$77),kt_dat_gg!$A$2:$AP$131,$B96,0)</f>
        <v>101.5428158458141</v>
      </c>
      <c r="F96" s="162">
        <f>VLOOKUP(CONCATENATE($E$53,"_Qu_",hi!$C$77),kt_dat!$A$2:$DC$390,$B96,0)</f>
        <v>101.91193827144821</v>
      </c>
      <c r="G96" s="117">
        <f>VLOOKUP(CONCATENATE($F$53,"_Qu_",hi!$C$77),kt_dat_gg!$A$2:$BD$131,B96,0)</f>
        <v>128.2299660923554</v>
      </c>
      <c r="H96" s="162">
        <f>VLOOKUP(CONCATENATE($G$53,"_Qu_",hi!$C$77),kt_dat!$A$2:$DC$390,B96,0)</f>
        <v>128.66240072434695</v>
      </c>
      <c r="I96" s="162"/>
      <c r="J96" s="188"/>
      <c r="K96" s="175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1"/>
        <v>43</v>
      </c>
      <c r="C97" s="115" t="s">
        <v>3778</v>
      </c>
      <c r="D97" s="117"/>
      <c r="E97" s="117">
        <f>VLOOKUP(CONCATENATE($D$53,"_Qu_",hi!$C$77),kt_dat_gg!$A$2:$BD$131,$B97,0)</f>
        <v>103.25349461962317</v>
      </c>
      <c r="F97" s="162">
        <f>VLOOKUP(CONCATENATE($E$53,"_Qu_",hi!$C$77),kt_dat!$A$2:$DC$390,$B97,0)</f>
        <v>103.04009041029482</v>
      </c>
      <c r="G97" s="117">
        <f>VLOOKUP(CONCATENATE($F$53,"_Qu_",hi!$C$77),kt_dat_gg!$A$2:$BD$131,B97,0)</f>
        <v>130.69438614280074</v>
      </c>
      <c r="H97" s="162">
        <f>VLOOKUP(CONCATENATE($G$53,"_Qu_",hi!$C$77),kt_dat!$A$2:$DC$390,B97,0)</f>
        <v>130.05398605959013</v>
      </c>
      <c r="I97" s="162"/>
      <c r="J97" s="188"/>
      <c r="K97" s="175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 t="shared" si="1"/>
        <v>44</v>
      </c>
      <c r="C98" s="115" t="s">
        <v>3831</v>
      </c>
      <c r="D98" s="117"/>
      <c r="E98" s="117">
        <f>VLOOKUP(CONCATENATE($D$53,"_Qu_",hi!$C$77),kt_dat_gg!$A$2:$BD$131,$B98,0)</f>
        <v>104.22907398260229</v>
      </c>
      <c r="F98" s="162">
        <f>VLOOKUP(CONCATENATE($E$53,"_Qu_",hi!$C$77),kt_dat!$A$2:$DC$390,$B98,0)</f>
        <v>104.80845517712649</v>
      </c>
      <c r="G98" s="117">
        <f>VLOOKUP(CONCATENATE($F$53,"_Qu_",hi!$C$77),kt_dat_gg!$A$2:$BD$131,B98,0)</f>
        <v>132.23526890744702</v>
      </c>
      <c r="H98" s="162">
        <f>VLOOKUP(CONCATENATE($G$53,"_Qu_",hi!$C$77),kt_dat!$A$2:$DC$390,B98,0)</f>
        <v>133.36677164446513</v>
      </c>
      <c r="I98" s="162"/>
      <c r="J98" s="188"/>
      <c r="K98" s="175"/>
      <c r="L98" s="10"/>
      <c r="M98" s="10"/>
      <c r="N98" s="73"/>
      <c r="O98" s="73"/>
      <c r="P98" s="10"/>
      <c r="Q98" s="73"/>
      <c r="R98" s="73"/>
      <c r="S98" s="73"/>
      <c r="T98" s="73"/>
      <c r="U98" s="73"/>
      <c r="V98" s="73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0">
        <f t="shared" si="1"/>
        <v>45</v>
      </c>
      <c r="C99" s="115" t="s">
        <v>3876</v>
      </c>
      <c r="D99" s="117"/>
      <c r="E99" s="117">
        <f>VLOOKUP(CONCATENATE($D$53,"_Qu_",hi!$C$77),kt_dat_gg!$A$2:$BD$131,$B99,0)</f>
        <v>104.24322755325589</v>
      </c>
      <c r="F99" s="162">
        <f>VLOOKUP(CONCATENATE($E$53,"_Qu_",hi!$C$77),kt_dat!$A$2:$DC$390,$B99,0)</f>
        <v>104.83867636038556</v>
      </c>
      <c r="G99" s="117">
        <f>VLOOKUP(CONCATENATE($F$53,"_Qu_",hi!$C$77),kt_dat_gg!$A$2:$BD$131,B99,0)</f>
        <v>131.65349550943543</v>
      </c>
      <c r="H99" s="162">
        <f>VLOOKUP(CONCATENATE($G$53,"_Qu_",hi!$C$77),kt_dat!$A$2:$DC$390,B99,0)</f>
        <v>133.28504901828578</v>
      </c>
      <c r="I99" s="162"/>
      <c r="J99" s="188"/>
      <c r="K99" s="175"/>
      <c r="L99" s="223"/>
      <c r="M99" s="223"/>
      <c r="N99" s="73"/>
      <c r="O99" s="73"/>
      <c r="P99" s="223"/>
      <c r="Q99" s="73"/>
      <c r="R99" s="73"/>
      <c r="S99" s="73"/>
      <c r="T99" s="73"/>
      <c r="U99" s="73"/>
      <c r="V99" s="73"/>
      <c r="X99" s="1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1:104" ht="15" customHeight="1" x14ac:dyDescent="0.2">
      <c r="A100" s="13"/>
      <c r="B100" s="100">
        <f t="shared" si="1"/>
        <v>46</v>
      </c>
      <c r="C100" s="115" t="s">
        <v>3992</v>
      </c>
      <c r="D100" s="117"/>
      <c r="E100" s="117">
        <f>VLOOKUP(CONCATENATE($D$53,"_Qu_",hi!$C$77),kt_dat_gg!$A$2:$BD$131,$B100,0)</f>
        <v>103.08255112225559</v>
      </c>
      <c r="F100" s="162">
        <f>VLOOKUP(CONCATENATE($E$53,"_Qu_",hi!$C$77),kt_dat!$A$2:$DC$390,$B100,0)</f>
        <v>103.08255112225559</v>
      </c>
      <c r="G100" s="117">
        <f>VLOOKUP(CONCATENATE($F$53,"_Qu_",hi!$C$77),kt_dat_gg!$A$2:$BD$131,B100,0)</f>
        <v>128.30866586555541</v>
      </c>
      <c r="H100" s="162">
        <f>VLOOKUP(CONCATENATE($G$53,"_Qu_",hi!$C$77),kt_dat!$A$2:$DC$390,B100,0)</f>
        <v>128.30866586555541</v>
      </c>
      <c r="I100" s="162"/>
      <c r="J100" s="188"/>
      <c r="K100" s="175"/>
      <c r="L100" s="202"/>
      <c r="M100" s="202"/>
      <c r="N100" s="73"/>
      <c r="O100" s="73"/>
      <c r="P100" s="202"/>
      <c r="Q100" s="73"/>
      <c r="R100" s="73"/>
      <c r="S100" s="73"/>
      <c r="T100" s="73"/>
      <c r="U100" s="73"/>
      <c r="V100" s="73"/>
      <c r="X100" s="13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</row>
    <row r="101" spans="1:104" ht="15" customHeight="1" x14ac:dyDescent="0.2">
      <c r="A101" s="132"/>
      <c r="B101" s="100"/>
      <c r="C101" s="194"/>
      <c r="D101" s="163"/>
      <c r="E101" s="163"/>
      <c r="F101" s="164"/>
      <c r="G101" s="163"/>
      <c r="H101" s="164"/>
      <c r="I101" s="164"/>
      <c r="J101" s="192"/>
      <c r="K101" s="191"/>
      <c r="L101" s="196"/>
      <c r="M101" s="196"/>
      <c r="N101" s="73"/>
      <c r="O101" s="73"/>
      <c r="P101" s="196"/>
      <c r="Q101" s="73"/>
      <c r="R101" s="73"/>
      <c r="S101" s="73"/>
      <c r="T101" s="73"/>
      <c r="U101" s="73"/>
      <c r="V101" s="73"/>
      <c r="X101" s="13"/>
      <c r="Y101" s="196"/>
      <c r="Z101" s="196"/>
      <c r="AA101" s="196"/>
      <c r="AB101" s="196"/>
      <c r="AC101" s="196"/>
      <c r="AD101" s="196"/>
      <c r="AE101" s="196"/>
      <c r="AF101" s="196"/>
      <c r="AG101" s="196"/>
      <c r="AH101" s="196"/>
      <c r="AI101" s="196"/>
      <c r="AJ101" s="196"/>
      <c r="AK101" s="196"/>
      <c r="AL101" s="196"/>
      <c r="AM101" s="196"/>
      <c r="AN101" s="196"/>
      <c r="AO101" s="196"/>
      <c r="AP101" s="196"/>
      <c r="AQ101" s="196"/>
      <c r="AR101" s="196"/>
      <c r="AS101" s="196"/>
      <c r="AT101" s="196"/>
      <c r="AU101" s="196"/>
      <c r="AV101" s="196"/>
      <c r="AW101" s="196"/>
      <c r="AX101" s="196"/>
      <c r="AY101" s="196"/>
      <c r="AZ101" s="196"/>
      <c r="BA101" s="196"/>
      <c r="BB101" s="196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196"/>
      <c r="BM101" s="196"/>
      <c r="BN101" s="196"/>
      <c r="BO101" s="196"/>
      <c r="BP101" s="196"/>
      <c r="BQ101" s="196"/>
      <c r="BR101" s="196"/>
      <c r="BS101" s="196"/>
      <c r="BT101" s="196"/>
      <c r="BU101" s="196"/>
      <c r="BV101" s="196"/>
      <c r="BW101" s="196"/>
      <c r="BX101" s="196"/>
      <c r="BY101" s="196"/>
      <c r="BZ101" s="196"/>
      <c r="CA101" s="196"/>
      <c r="CB101" s="196"/>
      <c r="CC101" s="196"/>
      <c r="CD101" s="196"/>
      <c r="CE101" s="196"/>
      <c r="CF101" s="196"/>
      <c r="CG101" s="196"/>
      <c r="CH101" s="196"/>
      <c r="CI101" s="196"/>
      <c r="CJ101" s="196"/>
      <c r="CK101" s="196"/>
      <c r="CL101" s="196"/>
      <c r="CM101" s="196"/>
      <c r="CN101" s="196"/>
      <c r="CO101" s="196"/>
      <c r="CP101" s="196"/>
      <c r="CQ101" s="196"/>
      <c r="CR101" s="196"/>
      <c r="CS101" s="196"/>
      <c r="CT101" s="196"/>
      <c r="CU101" s="196"/>
      <c r="CV101" s="196"/>
      <c r="CW101" s="196"/>
      <c r="CX101" s="196"/>
      <c r="CY101" s="196"/>
      <c r="CZ101" s="196"/>
    </row>
    <row r="102" spans="1:104" ht="15" customHeight="1" x14ac:dyDescent="0.2">
      <c r="A102" s="132"/>
      <c r="B102" s="100"/>
      <c r="C102" s="194" t="str">
        <f>C99&amp;" - "&amp;C100</f>
        <v>2020:1 - 2020:2</v>
      </c>
      <c r="D102" s="163"/>
      <c r="E102" s="163">
        <f>E100/E99-1</f>
        <v>-1.113431019206812E-2</v>
      </c>
      <c r="F102" s="164">
        <f>F100/F99-1</f>
        <v>-1.6750738363895845E-2</v>
      </c>
      <c r="G102" s="163">
        <f>G100/G99-1</f>
        <v>-2.5406310944780741E-2</v>
      </c>
      <c r="H102" s="164">
        <f>H100/H99-1</f>
        <v>-3.7336394362188607E-2</v>
      </c>
      <c r="I102" s="164"/>
      <c r="J102" s="192"/>
      <c r="K102" s="191"/>
      <c r="L102" s="10"/>
      <c r="M102" s="10"/>
      <c r="N102" s="73"/>
      <c r="O102" s="73"/>
      <c r="P102" s="10"/>
      <c r="Q102" s="73"/>
      <c r="R102" s="73"/>
      <c r="S102" s="73"/>
      <c r="T102" s="73"/>
      <c r="U102" s="73"/>
      <c r="V102" s="73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15" customHeight="1" x14ac:dyDescent="0.2">
      <c r="A103" s="132"/>
      <c r="B103" s="100"/>
      <c r="C103" s="194" t="str">
        <f>C96&amp;" - "&amp;C100</f>
        <v>2019:2 - 2020:2</v>
      </c>
      <c r="D103" s="163"/>
      <c r="E103" s="163">
        <f>E100/E96-1</f>
        <v>1.5163409283227569E-2</v>
      </c>
      <c r="F103" s="164">
        <f>F100/F96-1</f>
        <v>1.1486513461155035E-2</v>
      </c>
      <c r="G103" s="163">
        <f>G100/G96-1</f>
        <v>6.1373932785202534E-4</v>
      </c>
      <c r="H103" s="164">
        <f>H100/H96-1</f>
        <v>-2.7493258076957128E-3</v>
      </c>
      <c r="I103" s="164"/>
      <c r="J103" s="192"/>
      <c r="K103" s="191"/>
      <c r="L103" s="10"/>
      <c r="M103" s="10"/>
      <c r="N103" s="73"/>
      <c r="O103" s="73"/>
      <c r="P103" s="10"/>
      <c r="Q103" s="73"/>
      <c r="R103" s="73"/>
      <c r="S103" s="73"/>
      <c r="T103" s="73"/>
      <c r="U103" s="73"/>
      <c r="V103" s="73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x14ac:dyDescent="0.2">
      <c r="A104" s="13"/>
      <c r="B104" s="100"/>
      <c r="C104" s="184" t="str">
        <f>te!A125</f>
        <v>Smoothing: gliding and centred mean during three quarters. The most actual data point is provisional.</v>
      </c>
      <c r="D104" s="149"/>
      <c r="E104" s="149"/>
      <c r="F104" s="149"/>
      <c r="G104" s="149"/>
      <c r="H104" s="149"/>
      <c r="I104" s="149"/>
      <c r="J104" s="149"/>
      <c r="K104" s="149"/>
      <c r="L104" s="10"/>
      <c r="M104" s="10"/>
      <c r="N104" s="73"/>
      <c r="O104" s="73"/>
      <c r="P104" s="10"/>
      <c r="Q104" s="73"/>
      <c r="R104" s="73"/>
      <c r="S104" s="73"/>
      <c r="T104" s="73"/>
      <c r="U104" s="73"/>
      <c r="V104" s="73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x14ac:dyDescent="0.2">
      <c r="A105" s="13"/>
      <c r="B105" s="100"/>
      <c r="C105" s="247" t="str">
        <f>te!A11</f>
        <v>Source: Market indices for investment properties Fahrländer Partner.</v>
      </c>
      <c r="D105" s="247"/>
      <c r="E105" s="247"/>
      <c r="F105" s="247"/>
      <c r="G105" s="247"/>
      <c r="H105" s="247"/>
      <c r="I105" s="247"/>
      <c r="J105" s="247"/>
      <c r="K105" s="247"/>
      <c r="L105" s="10"/>
      <c r="M105" s="10"/>
      <c r="N105" s="73"/>
      <c r="O105" s="73"/>
      <c r="P105" s="10"/>
      <c r="Q105" s="73"/>
      <c r="R105" s="73"/>
      <c r="S105" s="73"/>
      <c r="T105" s="73"/>
      <c r="U105" s="73"/>
      <c r="V105" s="73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30" customHeight="1" x14ac:dyDescent="0.2">
      <c r="A106" s="13"/>
      <c r="B106" s="100"/>
      <c r="C106" s="237"/>
      <c r="D106" s="237"/>
      <c r="E106" s="237"/>
      <c r="F106" s="237"/>
      <c r="G106" s="237"/>
      <c r="H106" s="237"/>
      <c r="I106" s="237"/>
      <c r="J106" s="237"/>
      <c r="K106" s="237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4.5" customHeight="1" x14ac:dyDescent="0.2">
      <c r="A107" s="13"/>
      <c r="B107" s="10"/>
      <c r="C107" s="138"/>
      <c r="D107" s="138"/>
      <c r="E107" s="138"/>
      <c r="F107" s="138"/>
      <c r="G107" s="138"/>
      <c r="H107" s="138"/>
      <c r="I107" s="138"/>
      <c r="J107" s="138"/>
      <c r="K107" s="138"/>
      <c r="L107" s="138"/>
      <c r="M107" s="138"/>
      <c r="N107" s="138"/>
      <c r="O107" s="138"/>
      <c r="P107" s="138"/>
      <c r="Q107" s="138"/>
      <c r="R107" s="138"/>
      <c r="S107" s="138"/>
      <c r="T107" s="138"/>
      <c r="U107" s="138"/>
      <c r="V107" s="1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9.9499999999999993" customHeight="1" x14ac:dyDescent="0.2">
      <c r="A108" s="13"/>
      <c r="B108" s="11"/>
      <c r="C108" s="224" t="s">
        <v>10</v>
      </c>
      <c r="D108" s="224"/>
      <c r="E108" s="224"/>
      <c r="F108" s="224" t="str">
        <f>te!A12</f>
        <v>Market indices for investment properties</v>
      </c>
      <c r="G108" s="224"/>
      <c r="H108" s="224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45" t="str">
        <f>hi!$G$5</f>
        <v>2nd quarter 2020</v>
      </c>
      <c r="V108" s="1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s="11" customFormat="1" ht="9.9499999999999993" customHeight="1" x14ac:dyDescent="0.2">
      <c r="A109" s="77"/>
      <c r="C109" s="224" t="s">
        <v>0</v>
      </c>
      <c r="D109" s="224"/>
      <c r="E109" s="224"/>
      <c r="W109" s="77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s="10" customFormat="1" ht="8.1" customHeight="1" x14ac:dyDescent="0.2">
      <c r="A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</sheetData>
  <sheetProtection sheet="1" objects="1" scenarios="1" selectLockedCells="1"/>
  <mergeCells count="32">
    <mergeCell ref="C109:E109"/>
    <mergeCell ref="C105:K105"/>
    <mergeCell ref="C33:H33"/>
    <mergeCell ref="C106:K106"/>
    <mergeCell ref="C108:E108"/>
    <mergeCell ref="F108:H108"/>
    <mergeCell ref="C47:E47"/>
    <mergeCell ref="G58:H58"/>
    <mergeCell ref="C44:K44"/>
    <mergeCell ref="C40:D40"/>
    <mergeCell ref="C46:E46"/>
    <mergeCell ref="F46:H46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</mergeCells>
  <phoneticPr fontId="2" type="noConversion"/>
  <conditionalFormatting sqref="E42:K42 I39:K40 G39:G40 E39:E40 R41 T41 O39:U40">
    <cfRule type="expression" dxfId="25" priority="156" stopIfTrue="1">
      <formula>#N/A</formula>
    </cfRule>
  </conditionalFormatting>
  <conditionalFormatting sqref="E42:K42 I39:K40 G39:G40 E39:E40 R41 T41 O39:U40">
    <cfRule type="containsErrors" dxfId="24" priority="155">
      <formula>ISERROR(E39)</formula>
    </cfRule>
  </conditionalFormatting>
  <conditionalFormatting sqref="E42:K42">
    <cfRule type="expression" dxfId="23" priority="154" stopIfTrue="1">
      <formula>#N/A</formula>
    </cfRule>
  </conditionalFormatting>
  <conditionalFormatting sqref="E42:K42">
    <cfRule type="containsErrors" dxfId="22" priority="153">
      <formula>ISERROR(E42)</formula>
    </cfRule>
  </conditionalFormatting>
  <conditionalFormatting sqref="E37:E38 J37:K37 I38:K38">
    <cfRule type="containsErrors" dxfId="21" priority="141">
      <formula>ISERROR(E37)</formula>
    </cfRule>
  </conditionalFormatting>
  <conditionalFormatting sqref="E37:E38 J37:K37 I38:K38">
    <cfRule type="expression" dxfId="20" priority="144" stopIfTrue="1">
      <formula>#N/A</formula>
    </cfRule>
  </conditionalFormatting>
  <conditionalFormatting sqref="E37:E38 J37:K37 I38:K38">
    <cfRule type="containsErrors" dxfId="19" priority="143">
      <formula>ISERROR(E37)</formula>
    </cfRule>
  </conditionalFormatting>
  <conditionalFormatting sqref="E37:E38 J37:K37 I38:K38">
    <cfRule type="expression" dxfId="18" priority="142" stopIfTrue="1">
      <formula>#N/A</formula>
    </cfRule>
  </conditionalFormatting>
  <conditionalFormatting sqref="N133">
    <cfRule type="expression" priority="72">
      <formula>"istzahl($D$10)"</formula>
    </cfRule>
  </conditionalFormatting>
  <conditionalFormatting sqref="G38">
    <cfRule type="expression" dxfId="17" priority="27" stopIfTrue="1">
      <formula>#N/A</formula>
    </cfRule>
  </conditionalFormatting>
  <conditionalFormatting sqref="G38">
    <cfRule type="containsErrors" dxfId="16" priority="26">
      <formula>ISERROR(G38)</formula>
    </cfRule>
  </conditionalFormatting>
  <conditionalFormatting sqref="G38">
    <cfRule type="expression" dxfId="15" priority="25" stopIfTrue="1">
      <formula>#N/A</formula>
    </cfRule>
  </conditionalFormatting>
  <conditionalFormatting sqref="G38">
    <cfRule type="containsErrors" dxfId="14" priority="24">
      <formula>ISERROR(G38)</formula>
    </cfRule>
  </conditionalFormatting>
  <conditionalFormatting sqref="C80:J83 C84:U98 K83:P84 Q80:U83 P81:P82 C44:U56 C42:L42 L43 C38:U41 C58:U79 C57:P57 T57:U57 C100:U100 C102:U103">
    <cfRule type="containsErrors" dxfId="13" priority="21">
      <formula>ISERROR(C38)</formula>
    </cfRule>
  </conditionalFormatting>
  <conditionalFormatting sqref="O84 M83">
    <cfRule type="expression" dxfId="12" priority="20" stopIfTrue="1">
      <formula>#N/A</formula>
    </cfRule>
  </conditionalFormatting>
  <conditionalFormatting sqref="O84 M83">
    <cfRule type="containsErrors" dxfId="11" priority="19">
      <formula>ISERROR(M83)</formula>
    </cfRule>
  </conditionalFormatting>
  <conditionalFormatting sqref="O81:O82">
    <cfRule type="expression" dxfId="10" priority="7" stopIfTrue="1">
      <formula>#N/A</formula>
    </cfRule>
  </conditionalFormatting>
  <conditionalFormatting sqref="O81:O82">
    <cfRule type="containsErrors" dxfId="9" priority="6">
      <formula>ISERROR(O81)</formula>
    </cfRule>
  </conditionalFormatting>
  <conditionalFormatting sqref="K81:L82 N81:N82">
    <cfRule type="containsErrors" dxfId="8" priority="14">
      <formula>ISERROR(K81)</formula>
    </cfRule>
  </conditionalFormatting>
  <conditionalFormatting sqref="M81:M82">
    <cfRule type="expression" dxfId="7" priority="13" stopIfTrue="1">
      <formula>#N/A</formula>
    </cfRule>
  </conditionalFormatting>
  <conditionalFormatting sqref="M81:M82">
    <cfRule type="containsErrors" dxfId="6" priority="12">
      <formula>ISERROR(M81)</formula>
    </cfRule>
  </conditionalFormatting>
  <conditionalFormatting sqref="M81:M82">
    <cfRule type="containsErrors" dxfId="5" priority="11">
      <formula>ISERROR(M81)</formula>
    </cfRule>
  </conditionalFormatting>
  <conditionalFormatting sqref="O81:O82">
    <cfRule type="containsErrors" dxfId="4" priority="5">
      <formula>ISERROR(O81)</formula>
    </cfRule>
  </conditionalFormatting>
  <conditionalFormatting sqref="M42">
    <cfRule type="containsErrors" dxfId="3" priority="4">
      <formula>ISERROR(M42)</formula>
    </cfRule>
  </conditionalFormatting>
  <conditionalFormatting sqref="C101:U101">
    <cfRule type="containsErrors" dxfId="2" priority="3">
      <formula>ISERROR(C101)</formula>
    </cfRule>
  </conditionalFormatting>
  <conditionalFormatting sqref="M34">
    <cfRule type="containsErrors" dxfId="1" priority="2">
      <formula>ISERROR(M34)</formula>
    </cfRule>
  </conditionalFormatting>
  <conditionalFormatting sqref="C99:U99">
    <cfRule type="containsErrors" dxfId="0" priority="1">
      <formula>ISERROR(C99)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F146"/>
  <sheetViews>
    <sheetView topLeftCell="W1" workbookViewId="0">
      <pane xSplit="13995" ySplit="2310" topLeftCell="Y89" activePane="bottomRight"/>
      <selection activeCell="AS133" sqref="AS133"/>
      <selection pane="topRight" activeCell="AS133" sqref="AS133"/>
      <selection pane="bottomLeft" activeCell="AS133" sqref="AS133"/>
      <selection pane="bottomRight" activeCell="AS133" sqref="AS133"/>
    </sheetView>
  </sheetViews>
  <sheetFormatPr baseColWidth="10" defaultColWidth="11.19921875" defaultRowHeight="14.25" x14ac:dyDescent="0.2"/>
  <cols>
    <col min="1" max="1" width="20.59765625" style="7" customWidth="1"/>
    <col min="2" max="15" width="11.19921875" style="7"/>
    <col min="16" max="18" width="12.69921875" style="7" bestFit="1" customWidth="1"/>
    <col min="19" max="29" width="11.19921875" style="7"/>
    <col min="30" max="31" width="11.19921875" style="5"/>
    <col min="32" max="16384" width="11.19921875" style="7"/>
  </cols>
  <sheetData>
    <row r="1" spans="1:58" ht="15" x14ac:dyDescent="0.25">
      <c r="A1" s="44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43" t="s">
        <v>3831</v>
      </c>
      <c r="AS1" s="43" t="s">
        <v>3876</v>
      </c>
      <c r="AT1" s="43" t="s">
        <v>3992</v>
      </c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8" ht="15" x14ac:dyDescent="0.25">
      <c r="A2" s="8" t="str">
        <f t="shared" ref="A2:A47" si="0">CONCATENATE(B2,"_",C2,"_",D2)</f>
        <v>mwg_nemiet_QU_1</v>
      </c>
      <c r="B2" s="7" t="s">
        <v>3827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>
        <v>107.29079885156381</v>
      </c>
      <c r="AU2" s="20"/>
      <c r="AV2" s="20"/>
      <c r="AW2" s="20"/>
      <c r="AX2" s="20"/>
      <c r="AY2" s="20"/>
      <c r="AZ2" s="20"/>
      <c r="BA2" s="20"/>
      <c r="BB2" s="20"/>
      <c r="BC2" s="20"/>
      <c r="BD2" s="20"/>
      <c r="BF2" s="44"/>
    </row>
    <row r="3" spans="1:58" x14ac:dyDescent="0.2">
      <c r="A3" s="8" t="str">
        <f t="shared" si="0"/>
        <v>mwg_nemiet_QU_2</v>
      </c>
      <c r="B3" s="7" t="s">
        <v>3827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>
        <v>105.03868722943767</v>
      </c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x14ac:dyDescent="0.2">
      <c r="A4" s="8" t="str">
        <f t="shared" si="0"/>
        <v>mwg_nemiet_QU_3</v>
      </c>
      <c r="B4" s="7" t="s">
        <v>3827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>
        <v>105.17271680658769</v>
      </c>
      <c r="AU4" s="20"/>
      <c r="AV4" s="20"/>
      <c r="AW4" s="20"/>
      <c r="AX4" s="20"/>
      <c r="AY4" s="20"/>
      <c r="AZ4" s="20"/>
      <c r="BA4" s="20"/>
      <c r="BB4" s="20"/>
      <c r="BC4" s="20"/>
      <c r="BD4" s="20"/>
    </row>
    <row r="5" spans="1:58" x14ac:dyDescent="0.2">
      <c r="A5" s="8" t="str">
        <f t="shared" si="0"/>
        <v>mwg_nemiet_QU_4</v>
      </c>
      <c r="B5" s="7" t="s">
        <v>3827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>
        <v>107.14098334331889</v>
      </c>
      <c r="AU5" s="20"/>
      <c r="AV5" s="20"/>
      <c r="AW5" s="20"/>
      <c r="AX5" s="20"/>
      <c r="AY5" s="20"/>
      <c r="AZ5" s="20"/>
      <c r="BA5" s="20"/>
      <c r="BB5" s="20"/>
      <c r="BC5" s="20"/>
      <c r="BD5" s="20"/>
    </row>
    <row r="6" spans="1:58" x14ac:dyDescent="0.2">
      <c r="A6" s="8" t="str">
        <f t="shared" si="0"/>
        <v>mwg_nemiet_QU_5</v>
      </c>
      <c r="B6" s="7" t="s">
        <v>3827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>
        <v>107.81872635431257</v>
      </c>
      <c r="AU6" s="20"/>
      <c r="AV6" s="20"/>
      <c r="AW6" s="20"/>
      <c r="AX6" s="20"/>
      <c r="AY6" s="20"/>
      <c r="AZ6" s="20"/>
      <c r="BA6" s="20"/>
      <c r="BB6" s="20"/>
      <c r="BC6" s="20"/>
      <c r="BD6" s="20"/>
    </row>
    <row r="7" spans="1:58" x14ac:dyDescent="0.2">
      <c r="A7" s="8" t="str">
        <f t="shared" si="0"/>
        <v>mwg_nemiet_QU_6</v>
      </c>
      <c r="B7" s="7" t="s">
        <v>3827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>
        <v>105.88775815176533</v>
      </c>
      <c r="AU7" s="20"/>
      <c r="AV7" s="20"/>
      <c r="AW7" s="20"/>
      <c r="AX7" s="20"/>
      <c r="AY7" s="20"/>
      <c r="AZ7" s="20"/>
      <c r="BA7" s="20"/>
      <c r="BB7" s="20"/>
      <c r="BC7" s="20"/>
      <c r="BD7" s="20"/>
    </row>
    <row r="8" spans="1:58" x14ac:dyDescent="0.2">
      <c r="A8" s="8" t="str">
        <f t="shared" si="0"/>
        <v>mwg_nemiet_QU_7</v>
      </c>
      <c r="B8" s="7" t="s">
        <v>3827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>
        <v>105.90237665454684</v>
      </c>
      <c r="AU8" s="20"/>
      <c r="AV8" s="20"/>
      <c r="AW8" s="20"/>
      <c r="AX8" s="20"/>
      <c r="AY8" s="20"/>
      <c r="AZ8" s="20"/>
      <c r="BA8" s="20"/>
      <c r="BB8" s="20"/>
      <c r="BC8" s="20"/>
      <c r="BD8" s="20"/>
    </row>
    <row r="9" spans="1:58" x14ac:dyDescent="0.2">
      <c r="A9" s="8" t="str">
        <f t="shared" si="0"/>
        <v>mwg_nemiet_QU_8</v>
      </c>
      <c r="B9" s="7" t="s">
        <v>3827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>
        <v>99.562735775517652</v>
      </c>
      <c r="AU9" s="20"/>
      <c r="AV9" s="20"/>
      <c r="AW9" s="20"/>
      <c r="AX9" s="20"/>
      <c r="AY9" s="20"/>
      <c r="AZ9" s="20"/>
      <c r="BA9" s="20"/>
      <c r="BB9" s="20"/>
      <c r="BC9" s="20"/>
      <c r="BD9" s="20"/>
    </row>
    <row r="10" spans="1:58" x14ac:dyDescent="0.2">
      <c r="A10" s="8" t="str">
        <f t="shared" si="0"/>
        <v>mwg_mw_QU_1</v>
      </c>
      <c r="B10" s="7" t="s">
        <v>3828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>
        <v>154.66754846156419</v>
      </c>
      <c r="AU10" s="20"/>
      <c r="AV10" s="20"/>
      <c r="AW10" s="20"/>
      <c r="AX10" s="20"/>
      <c r="AY10" s="20"/>
      <c r="AZ10" s="20"/>
      <c r="BA10" s="20"/>
      <c r="BB10" s="20"/>
      <c r="BC10" s="20"/>
      <c r="BD10" s="20"/>
    </row>
    <row r="11" spans="1:58" x14ac:dyDescent="0.2">
      <c r="A11" s="8" t="str">
        <f t="shared" si="0"/>
        <v>mwg_mw_QU_2</v>
      </c>
      <c r="B11" s="7" t="s">
        <v>3828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>
        <v>144.97232183078657</v>
      </c>
      <c r="AU11" s="20"/>
      <c r="AV11" s="20"/>
      <c r="AW11" s="20"/>
      <c r="AX11" s="20"/>
      <c r="AY11" s="20"/>
      <c r="AZ11" s="20"/>
      <c r="BA11" s="20"/>
      <c r="BB11" s="20"/>
      <c r="BC11" s="20"/>
      <c r="BD11" s="20"/>
    </row>
    <row r="12" spans="1:58" x14ac:dyDescent="0.2">
      <c r="A12" s="8" t="str">
        <f t="shared" si="0"/>
        <v>mwg_mw_QU_3</v>
      </c>
      <c r="B12" s="7" t="s">
        <v>3828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>
        <v>147.58949197154519</v>
      </c>
      <c r="AU12" s="20"/>
      <c r="AV12" s="20"/>
      <c r="AW12" s="20"/>
      <c r="AX12" s="20"/>
      <c r="AY12" s="20"/>
      <c r="AZ12" s="20"/>
      <c r="BA12" s="20"/>
      <c r="BB12" s="20"/>
      <c r="BC12" s="20"/>
      <c r="BD12" s="20"/>
    </row>
    <row r="13" spans="1:58" x14ac:dyDescent="0.2">
      <c r="A13" s="8" t="str">
        <f t="shared" si="0"/>
        <v>mwg_mw_QU_4</v>
      </c>
      <c r="B13" s="7" t="s">
        <v>3828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>
        <v>165.48253077828016</v>
      </c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8" x14ac:dyDescent="0.2">
      <c r="A14" s="8" t="str">
        <f t="shared" si="0"/>
        <v>mwg_mw_QU_5</v>
      </c>
      <c r="B14" s="7" t="s">
        <v>3828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>
        <v>177.32061242888579</v>
      </c>
      <c r="AU14" s="20"/>
      <c r="AV14" s="20"/>
      <c r="AW14" s="20"/>
      <c r="AX14" s="20"/>
      <c r="AY14" s="20"/>
      <c r="AZ14" s="20"/>
      <c r="BA14" s="20"/>
      <c r="BB14" s="20"/>
      <c r="BC14" s="20"/>
      <c r="BD14" s="20"/>
    </row>
    <row r="15" spans="1:58" x14ac:dyDescent="0.2">
      <c r="A15" s="8" t="str">
        <f t="shared" si="0"/>
        <v>mwg_mw_QU_6</v>
      </c>
      <c r="B15" s="7" t="s">
        <v>3828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>
        <v>156.0679062863519</v>
      </c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8" x14ac:dyDescent="0.2">
      <c r="A16" s="8" t="str">
        <f t="shared" si="0"/>
        <v>mwg_mw_QU_7</v>
      </c>
      <c r="B16" s="7" t="s">
        <v>3828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>
        <v>133.79432824286479</v>
      </c>
      <c r="AU16" s="20"/>
      <c r="AV16" s="20"/>
      <c r="AW16" s="20"/>
      <c r="AX16" s="20"/>
      <c r="AY16" s="20"/>
      <c r="AZ16" s="20"/>
      <c r="BA16" s="20"/>
      <c r="BB16" s="20"/>
      <c r="BC16" s="20"/>
      <c r="BD16" s="20"/>
    </row>
    <row r="17" spans="1:56" x14ac:dyDescent="0.2">
      <c r="A17" s="8" t="str">
        <f t="shared" si="0"/>
        <v>mwg_mw_QU_8</v>
      </c>
      <c r="B17" s="7" t="s">
        <v>3828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>
        <v>145.64169739445751</v>
      </c>
      <c r="AU17" s="20"/>
      <c r="AV17" s="20"/>
      <c r="AW17" s="20"/>
      <c r="AX17" s="20"/>
      <c r="AY17" s="20"/>
      <c r="AZ17" s="20"/>
      <c r="BA17" s="20"/>
      <c r="BB17" s="20"/>
      <c r="BC17" s="20"/>
      <c r="BD17" s="20"/>
    </row>
    <row r="18" spans="1:56" x14ac:dyDescent="0.2">
      <c r="A18" s="8" t="str">
        <f t="shared" si="0"/>
        <v>bue_nemiet_QU_1</v>
      </c>
      <c r="B18" s="7" t="s">
        <v>3829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>
        <v>95.756961156326639</v>
      </c>
      <c r="AU18" s="20"/>
      <c r="AV18" s="20"/>
      <c r="AW18" s="20"/>
      <c r="AX18" s="20"/>
      <c r="AY18" s="20"/>
      <c r="AZ18" s="20"/>
      <c r="BA18" s="20"/>
      <c r="BB18" s="20"/>
      <c r="BC18" s="20"/>
      <c r="BD18" s="20"/>
    </row>
    <row r="19" spans="1:56" x14ac:dyDescent="0.2">
      <c r="A19" s="8" t="str">
        <f t="shared" si="0"/>
        <v>bue_nemiet_QU_3</v>
      </c>
      <c r="B19" s="7" t="s">
        <v>3829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>
        <v>98.821043151627066</v>
      </c>
      <c r="AU19" s="20"/>
      <c r="AV19" s="20"/>
      <c r="AW19" s="20"/>
      <c r="AX19" s="20"/>
      <c r="AY19" s="20"/>
      <c r="AZ19" s="20"/>
      <c r="BA19" s="20"/>
      <c r="BB19" s="20"/>
      <c r="BC19" s="20"/>
      <c r="BD19" s="20"/>
    </row>
    <row r="20" spans="1:56" x14ac:dyDescent="0.2">
      <c r="A20" s="8" t="str">
        <f t="shared" si="0"/>
        <v>bue_nemiet_QU_4</v>
      </c>
      <c r="B20" s="7" t="s">
        <v>3829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>
        <v>97.770000707942685</v>
      </c>
      <c r="AU20" s="20"/>
      <c r="AV20" s="20"/>
      <c r="AW20" s="20"/>
      <c r="AX20" s="20"/>
      <c r="AY20" s="20"/>
      <c r="AZ20" s="20"/>
      <c r="BA20" s="20"/>
      <c r="BB20" s="20"/>
      <c r="BC20" s="20"/>
      <c r="BD20" s="20"/>
    </row>
    <row r="21" spans="1:56" x14ac:dyDescent="0.2">
      <c r="A21" s="8" t="str">
        <f t="shared" si="0"/>
        <v>bue_nemiet_QU_5</v>
      </c>
      <c r="B21" s="7" t="s">
        <v>3829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>
        <v>94.672470007614692</v>
      </c>
      <c r="AU21" s="20"/>
      <c r="AV21" s="20"/>
      <c r="AW21" s="20"/>
      <c r="AX21" s="20"/>
      <c r="AY21" s="20"/>
      <c r="AZ21" s="20"/>
      <c r="BA21" s="20"/>
      <c r="BB21" s="20"/>
      <c r="BC21" s="20"/>
      <c r="BD21" s="20"/>
    </row>
    <row r="22" spans="1:56" x14ac:dyDescent="0.2">
      <c r="A22" s="8" t="str">
        <f t="shared" si="0"/>
        <v>bue_nemiet_QU_6</v>
      </c>
      <c r="B22" s="7" t="s">
        <v>3829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>
        <v>93.145614891908551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</row>
    <row r="23" spans="1:56" x14ac:dyDescent="0.2">
      <c r="A23" s="8" t="str">
        <f t="shared" si="0"/>
        <v>bue_nemiet_QU_8</v>
      </c>
      <c r="B23" s="7" t="s">
        <v>3829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>
        <v>106.08788982966648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</row>
    <row r="24" spans="1:56" x14ac:dyDescent="0.2">
      <c r="A24" s="8" t="str">
        <f t="shared" si="0"/>
        <v>bue_mw_QU_1</v>
      </c>
      <c r="B24" s="7" t="s">
        <v>3830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>
        <v>100.13876153546681</v>
      </c>
      <c r="AU24" s="20"/>
      <c r="AV24" s="20"/>
      <c r="AW24" s="20"/>
      <c r="AX24" s="20"/>
      <c r="AY24" s="20"/>
      <c r="AZ24" s="20"/>
      <c r="BA24" s="20"/>
      <c r="BB24" s="20"/>
      <c r="BC24" s="20"/>
      <c r="BD24" s="20"/>
    </row>
    <row r="25" spans="1:56" x14ac:dyDescent="0.2">
      <c r="A25" s="8" t="str">
        <f t="shared" si="0"/>
        <v>bue_mw_QU_3</v>
      </c>
      <c r="B25" s="7" t="s">
        <v>3830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>
        <v>103.12557081709168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</row>
    <row r="26" spans="1:56" x14ac:dyDescent="0.2">
      <c r="A26" s="8" t="str">
        <f t="shared" si="0"/>
        <v>bue_mw_QU_4</v>
      </c>
      <c r="B26" s="7" t="s">
        <v>3830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>
        <v>103.5991372905246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56" x14ac:dyDescent="0.2">
      <c r="A27" s="8" t="str">
        <f t="shared" si="0"/>
        <v>bue_mw_QU_5</v>
      </c>
      <c r="B27" s="7" t="s">
        <v>3830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>
        <v>100.66413317000233</v>
      </c>
      <c r="AU27" s="20"/>
      <c r="AV27" s="20"/>
      <c r="AW27" s="20"/>
      <c r="AX27" s="20"/>
      <c r="AY27" s="20"/>
      <c r="AZ27" s="20"/>
      <c r="BA27" s="20"/>
      <c r="BB27" s="20"/>
      <c r="BC27" s="20"/>
      <c r="BD27" s="20"/>
    </row>
    <row r="28" spans="1:56" x14ac:dyDescent="0.2">
      <c r="A28" s="8" t="str">
        <f t="shared" si="0"/>
        <v>bue_mw_QU_6</v>
      </c>
      <c r="B28" s="7" t="s">
        <v>3830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>
        <v>94.19860912880722</v>
      </c>
      <c r="AU28" s="20"/>
      <c r="AV28" s="20"/>
      <c r="AW28" s="20"/>
      <c r="AX28" s="20"/>
      <c r="AY28" s="20"/>
      <c r="AZ28" s="20"/>
      <c r="BA28" s="20"/>
      <c r="BB28" s="20"/>
      <c r="BC28" s="20"/>
      <c r="BD28" s="20"/>
    </row>
    <row r="29" spans="1:56" x14ac:dyDescent="0.2">
      <c r="A29" s="8" t="str">
        <f t="shared" si="0"/>
        <v>bue_mw_QU_8</v>
      </c>
      <c r="B29" s="7" t="s">
        <v>3830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>
        <v>108.86777863567309</v>
      </c>
      <c r="AU29" s="20"/>
      <c r="AV29" s="20"/>
      <c r="AW29" s="20"/>
      <c r="AX29" s="20"/>
      <c r="AY29" s="20"/>
      <c r="AZ29" s="20"/>
      <c r="BA29" s="20"/>
      <c r="BB29" s="20"/>
      <c r="BC29" s="20"/>
      <c r="BD29" s="20"/>
    </row>
    <row r="30" spans="1:56" x14ac:dyDescent="0.2">
      <c r="A30" s="8" t="str">
        <f t="shared" si="0"/>
        <v>gem_nemiet_QU_1</v>
      </c>
      <c r="B30" s="7" t="s">
        <v>3837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>
        <v>103.83709927417317</v>
      </c>
      <c r="AU30" s="20"/>
      <c r="AV30" s="20"/>
      <c r="AW30" s="20"/>
      <c r="AX30" s="20"/>
      <c r="AY30" s="20"/>
      <c r="AZ30" s="20"/>
      <c r="BA30" s="20"/>
      <c r="BB30" s="20"/>
      <c r="BC30" s="20"/>
      <c r="BD30" s="20"/>
    </row>
    <row r="31" spans="1:56" x14ac:dyDescent="0.2">
      <c r="A31" s="8" t="str">
        <f t="shared" si="0"/>
        <v>gem_nemiet_QU_3</v>
      </c>
      <c r="B31" s="7" t="s">
        <v>3837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>
        <v>103.60212227433814</v>
      </c>
      <c r="AU31" s="20"/>
      <c r="AV31" s="20"/>
      <c r="AW31" s="20"/>
      <c r="AX31" s="20"/>
      <c r="AY31" s="20"/>
      <c r="AZ31" s="20"/>
      <c r="BA31" s="20"/>
      <c r="BB31" s="20"/>
      <c r="BC31" s="20"/>
      <c r="BD31" s="20"/>
    </row>
    <row r="32" spans="1:56" x14ac:dyDescent="0.2">
      <c r="A32" s="8" t="str">
        <f t="shared" si="0"/>
        <v>gem_nemiet_QU_4</v>
      </c>
      <c r="B32" s="7" t="s">
        <v>3837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>
        <v>104.39168948429267</v>
      </c>
      <c r="AU32" s="20"/>
      <c r="AV32" s="20"/>
      <c r="AW32" s="20"/>
      <c r="AX32" s="20"/>
      <c r="AY32" s="20"/>
      <c r="AZ32" s="20"/>
      <c r="BA32" s="20"/>
      <c r="BB32" s="20"/>
      <c r="BC32" s="20"/>
      <c r="BD32" s="20"/>
    </row>
    <row r="33" spans="1:56" x14ac:dyDescent="0.2">
      <c r="A33" s="8" t="str">
        <f t="shared" si="0"/>
        <v>gem_nemiet_QU_5</v>
      </c>
      <c r="B33" s="7" t="s">
        <v>3837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>
        <v>103.28811124457434</v>
      </c>
      <c r="AU33" s="20"/>
      <c r="AV33" s="20"/>
      <c r="AW33" s="20"/>
      <c r="AX33" s="20"/>
      <c r="AY33" s="20"/>
      <c r="AZ33" s="20"/>
      <c r="BA33" s="20"/>
      <c r="BB33" s="20"/>
      <c r="BC33" s="20"/>
      <c r="BD33" s="20"/>
    </row>
    <row r="34" spans="1:56" x14ac:dyDescent="0.2">
      <c r="A34" s="8" t="str">
        <f t="shared" si="0"/>
        <v>gem_nemiet_QU_6</v>
      </c>
      <c r="B34" s="7" t="s">
        <v>3837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>
        <v>101.50870511347273</v>
      </c>
      <c r="AU34" s="20"/>
      <c r="AV34" s="20"/>
      <c r="AW34" s="20"/>
      <c r="AX34" s="20"/>
      <c r="AY34" s="20"/>
      <c r="AZ34" s="20"/>
      <c r="BA34" s="20"/>
      <c r="BB34" s="20"/>
      <c r="BC34" s="20"/>
      <c r="BD34" s="20"/>
    </row>
    <row r="35" spans="1:56" x14ac:dyDescent="0.2">
      <c r="A35" s="8" t="str">
        <f t="shared" si="0"/>
        <v>gem_nemiet_QU_8</v>
      </c>
      <c r="B35" s="7" t="s">
        <v>3837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>
        <v>103.5301119203436</v>
      </c>
      <c r="AU35" s="20"/>
      <c r="AV35" s="20"/>
      <c r="AW35" s="20"/>
      <c r="AX35" s="20"/>
      <c r="AY35" s="20"/>
      <c r="AZ35" s="20"/>
      <c r="BA35" s="20"/>
      <c r="BB35" s="20"/>
      <c r="BC35" s="20"/>
      <c r="BD35" s="20"/>
    </row>
    <row r="36" spans="1:56" x14ac:dyDescent="0.2">
      <c r="A36" s="8" t="str">
        <f t="shared" si="0"/>
        <v>gem_mw_QU_1</v>
      </c>
      <c r="B36" s="7" t="s">
        <v>3838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>
        <v>132.29140885510304</v>
      </c>
      <c r="AU36" s="20"/>
      <c r="AV36" s="20"/>
      <c r="AW36" s="20"/>
      <c r="AX36" s="20"/>
      <c r="AY36" s="20"/>
      <c r="AZ36" s="20"/>
      <c r="BA36" s="20"/>
      <c r="BB36" s="20"/>
      <c r="BC36" s="20"/>
      <c r="BD36" s="20"/>
    </row>
    <row r="37" spans="1:56" x14ac:dyDescent="0.2">
      <c r="A37" s="8" t="str">
        <f t="shared" si="0"/>
        <v>gem_mw_QU_3</v>
      </c>
      <c r="B37" s="7" t="s">
        <v>3838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>
        <v>129.66493374352603</v>
      </c>
      <c r="AU37" s="20"/>
      <c r="AV37" s="20"/>
      <c r="AW37" s="20"/>
      <c r="AX37" s="20"/>
      <c r="AY37" s="20"/>
      <c r="AZ37" s="20"/>
      <c r="BA37" s="20"/>
      <c r="BB37" s="20"/>
      <c r="BC37" s="20"/>
      <c r="BD37" s="20"/>
    </row>
    <row r="38" spans="1:56" x14ac:dyDescent="0.2">
      <c r="A38" s="8" t="str">
        <f t="shared" si="0"/>
        <v>gem_mw_QU_4</v>
      </c>
      <c r="B38" s="7" t="s">
        <v>3838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>
        <v>139.43084082585847</v>
      </c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6" x14ac:dyDescent="0.2">
      <c r="A39" s="8" t="str">
        <f t="shared" si="0"/>
        <v>gem_mw_QU_5</v>
      </c>
      <c r="B39" s="7" t="s">
        <v>3838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>
        <v>143.28966333169748</v>
      </c>
      <c r="AU39" s="20"/>
      <c r="AV39" s="20"/>
      <c r="AW39" s="20"/>
      <c r="AX39" s="20"/>
      <c r="AY39" s="20"/>
      <c r="AZ39" s="20"/>
      <c r="BA39" s="20"/>
      <c r="BB39" s="20"/>
      <c r="BC39" s="20"/>
      <c r="BD39" s="20"/>
    </row>
    <row r="40" spans="1:56" x14ac:dyDescent="0.2">
      <c r="A40" s="8" t="str">
        <f t="shared" si="0"/>
        <v>gem_mw_QU_6</v>
      </c>
      <c r="B40" s="7" t="s">
        <v>3838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>
        <v>129.18399526030109</v>
      </c>
      <c r="AU40" s="20"/>
      <c r="AV40" s="20"/>
      <c r="AW40" s="20"/>
      <c r="AX40" s="20"/>
      <c r="AY40" s="20"/>
      <c r="AZ40" s="20"/>
      <c r="BA40" s="20"/>
      <c r="BB40" s="20"/>
      <c r="BC40" s="20"/>
      <c r="BD40" s="20"/>
    </row>
    <row r="41" spans="1:56" x14ac:dyDescent="0.2">
      <c r="A41" s="8" t="str">
        <f t="shared" si="0"/>
        <v>gem_mw_QU_8</v>
      </c>
      <c r="B41" s="7" t="s">
        <v>3838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>
        <v>132.01726465134897</v>
      </c>
      <c r="AU41" s="20"/>
      <c r="AV41" s="20"/>
      <c r="AW41" s="20"/>
      <c r="AX41" s="20"/>
      <c r="AY41" s="20"/>
      <c r="AZ41" s="20"/>
      <c r="BA41" s="20"/>
      <c r="BB41" s="20"/>
      <c r="BC41" s="20"/>
      <c r="BD41" s="20"/>
    </row>
    <row r="42" spans="1:56" x14ac:dyDescent="0.2">
      <c r="A42" s="8" t="str">
        <f t="shared" si="0"/>
        <v>mwg_nemiet_QU_CH</v>
      </c>
      <c r="B42" s="7" t="s">
        <v>3827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>
        <v>106.44347505034975</v>
      </c>
      <c r="AU42" s="20"/>
      <c r="AV42" s="20"/>
      <c r="AW42" s="20"/>
      <c r="AX42" s="20"/>
      <c r="AY42" s="20"/>
      <c r="AZ42" s="20"/>
      <c r="BA42" s="20"/>
      <c r="BB42" s="20"/>
      <c r="BC42" s="20"/>
      <c r="BD42" s="20"/>
    </row>
    <row r="43" spans="1:56" x14ac:dyDescent="0.2">
      <c r="A43" s="8" t="str">
        <f t="shared" si="0"/>
        <v>mwg_mw_QU_CH</v>
      </c>
      <c r="B43" s="7" t="s">
        <v>3828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>
        <v>161.14178583703273</v>
      </c>
      <c r="AU43" s="20"/>
      <c r="AV43" s="20"/>
      <c r="AW43" s="20"/>
      <c r="AX43" s="20"/>
      <c r="AY43" s="20"/>
      <c r="AZ43" s="20"/>
      <c r="BA43" s="20"/>
      <c r="BB43" s="20"/>
      <c r="BC43" s="20"/>
      <c r="BD43" s="20"/>
    </row>
    <row r="44" spans="1:56" x14ac:dyDescent="0.2">
      <c r="A44" s="8" t="str">
        <f t="shared" si="0"/>
        <v>bue_nemiet_QU_CH</v>
      </c>
      <c r="B44" s="7" t="s">
        <v>3829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>
        <v>96.202087858343972</v>
      </c>
      <c r="AU44" s="20"/>
      <c r="AV44" s="20"/>
      <c r="AW44" s="20"/>
      <c r="AX44" s="20"/>
      <c r="AY44" s="20"/>
      <c r="AZ44" s="20"/>
      <c r="BA44" s="20"/>
      <c r="BB44" s="20"/>
      <c r="BC44" s="20"/>
      <c r="BD44" s="20"/>
    </row>
    <row r="45" spans="1:56" x14ac:dyDescent="0.2">
      <c r="A45" s="8" t="str">
        <f t="shared" si="0"/>
        <v>bue_mw_QU_CH</v>
      </c>
      <c r="B45" s="7" t="s">
        <v>3830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>
        <v>100.98457531727635</v>
      </c>
      <c r="AU45" s="20"/>
      <c r="AV45" s="20"/>
      <c r="AW45" s="20"/>
      <c r="AX45" s="20"/>
      <c r="AY45" s="20"/>
      <c r="AZ45" s="20"/>
      <c r="BA45" s="20"/>
      <c r="BB45" s="20"/>
      <c r="BC45" s="20"/>
      <c r="BD45" s="20"/>
    </row>
    <row r="46" spans="1:56" x14ac:dyDescent="0.2">
      <c r="A46" s="8" t="str">
        <f t="shared" si="0"/>
        <v>gem_nemiet_QU_CH</v>
      </c>
      <c r="B46" s="7" t="s">
        <v>3837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>
        <v>103.132525100395</v>
      </c>
      <c r="AU46" s="20"/>
      <c r="AV46" s="20"/>
      <c r="AW46" s="20"/>
      <c r="AX46" s="20"/>
      <c r="AY46" s="20"/>
      <c r="AZ46" s="20"/>
      <c r="BA46" s="20"/>
      <c r="BB46" s="20"/>
      <c r="BC46" s="20"/>
      <c r="BD46" s="20"/>
    </row>
    <row r="47" spans="1:56" x14ac:dyDescent="0.2">
      <c r="A47" s="8" t="str">
        <f t="shared" si="0"/>
        <v>gem_mw_QU_CH</v>
      </c>
      <c r="B47" s="7" t="s">
        <v>3838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>
        <v>135.40334462313433</v>
      </c>
      <c r="AU47" s="20"/>
      <c r="AV47" s="20"/>
      <c r="AW47" s="20"/>
      <c r="AX47" s="20"/>
      <c r="AY47" s="20"/>
      <c r="AZ47" s="20"/>
      <c r="BA47" s="20"/>
      <c r="BB47" s="20"/>
      <c r="BC47" s="20"/>
      <c r="BD47" s="20"/>
    </row>
    <row r="48" spans="1:56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</row>
    <row r="49" spans="1:56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</row>
    <row r="50" spans="1:56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1:56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</row>
    <row r="52" spans="1:56" ht="15" x14ac:dyDescent="0.25">
      <c r="A52" s="44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80">
        <v>2015</v>
      </c>
      <c r="U52" s="180">
        <v>2016</v>
      </c>
      <c r="V52" s="180">
        <v>2017</v>
      </c>
      <c r="W52" s="180">
        <v>2018</v>
      </c>
      <c r="X52" s="180">
        <v>2019</v>
      </c>
      <c r="Y52" s="222" t="s">
        <v>3877</v>
      </c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</row>
    <row r="53" spans="1:56" x14ac:dyDescent="0.2">
      <c r="A53" s="8" t="str">
        <f t="shared" ref="A53:A119" si="1">CONCATENATE(B53,"_",C53,"_",D53)</f>
        <v>mwg_nemiet_Ja_1</v>
      </c>
      <c r="B53" s="7" t="s">
        <v>3827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137.05388498743622</v>
      </c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</row>
    <row r="54" spans="1:56" x14ac:dyDescent="0.2">
      <c r="A54" s="8" t="str">
        <f t="shared" si="1"/>
        <v>mwg_nemiet_Ja_2</v>
      </c>
      <c r="B54" s="7" t="s">
        <v>3827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134.76817967186051</v>
      </c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</row>
    <row r="55" spans="1:56" x14ac:dyDescent="0.2">
      <c r="A55" s="8" t="str">
        <f t="shared" si="1"/>
        <v>mwg_nemiet_Ja_3</v>
      </c>
      <c r="B55" s="7" t="s">
        <v>3827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126.81488016655055</v>
      </c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</row>
    <row r="56" spans="1:56" x14ac:dyDescent="0.2">
      <c r="A56" s="8" t="str">
        <f t="shared" si="1"/>
        <v>mwg_nemiet_Ja_4</v>
      </c>
      <c r="B56" s="7" t="s">
        <v>3827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128.88032553194955</v>
      </c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</row>
    <row r="57" spans="1:56" x14ac:dyDescent="0.2">
      <c r="A57" s="8" t="str">
        <f t="shared" si="1"/>
        <v>mwg_nemiet_Ja_5</v>
      </c>
      <c r="B57" s="7" t="s">
        <v>3827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130.83879973380033</v>
      </c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</row>
    <row r="58" spans="1:56" x14ac:dyDescent="0.2">
      <c r="A58" s="8" t="str">
        <f t="shared" si="1"/>
        <v>mwg_nemiet_Ja_6</v>
      </c>
      <c r="B58" s="7" t="s">
        <v>3827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128.77042855012922</v>
      </c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</row>
    <row r="59" spans="1:56" x14ac:dyDescent="0.2">
      <c r="A59" s="8" t="str">
        <f t="shared" si="1"/>
        <v>mwg_nemiet_Ja_7</v>
      </c>
      <c r="B59" s="7" t="s">
        <v>3827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135.38061449338034</v>
      </c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</row>
    <row r="60" spans="1:56" x14ac:dyDescent="0.2">
      <c r="A60" s="8" t="str">
        <f t="shared" si="1"/>
        <v>mwg_nemiet_Ja_8</v>
      </c>
      <c r="B60" s="7" t="s">
        <v>3827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120.39303367223526</v>
      </c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</row>
    <row r="61" spans="1:56" x14ac:dyDescent="0.2">
      <c r="A61" s="8" t="str">
        <f t="shared" si="1"/>
        <v>mwg_mw_Ja_1</v>
      </c>
      <c r="B61" s="7" t="s">
        <v>3828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244.29851850582108</v>
      </c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</row>
    <row r="62" spans="1:56" x14ac:dyDescent="0.2">
      <c r="A62" s="8" t="str">
        <f t="shared" si="1"/>
        <v>mwg_mw_Ja_2</v>
      </c>
      <c r="B62" s="7" t="s">
        <v>3828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230.45398828372618</v>
      </c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</row>
    <row r="63" spans="1:56" x14ac:dyDescent="0.2">
      <c r="A63" s="8" t="str">
        <f t="shared" si="1"/>
        <v>mwg_mw_Ja_3</v>
      </c>
      <c r="B63" s="7" t="s">
        <v>3828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219.6067744336371</v>
      </c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</row>
    <row r="64" spans="1:56" x14ac:dyDescent="0.2">
      <c r="A64" s="8" t="str">
        <f t="shared" si="1"/>
        <v>mwg_mw_Ja_4</v>
      </c>
      <c r="B64" s="7" t="s">
        <v>3828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246.47582434061147</v>
      </c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</row>
    <row r="65" spans="1:56" x14ac:dyDescent="0.2">
      <c r="A65" s="8" t="str">
        <f t="shared" si="1"/>
        <v>mwg_mw_Ja_5</v>
      </c>
      <c r="B65" s="7" t="s">
        <v>3828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264.10767072802048</v>
      </c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</row>
    <row r="66" spans="1:56" x14ac:dyDescent="0.2">
      <c r="A66" s="8" t="str">
        <f t="shared" si="1"/>
        <v>mwg_mw_Ja_6</v>
      </c>
      <c r="B66" s="7" t="s">
        <v>3828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234.03486994888439</v>
      </c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</row>
    <row r="67" spans="1:56" x14ac:dyDescent="0.2">
      <c r="A67" s="8" t="str">
        <f t="shared" si="1"/>
        <v>mwg_mw_Ja_7</v>
      </c>
      <c r="B67" s="7" t="s">
        <v>3828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211.29715808053916</v>
      </c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</row>
    <row r="68" spans="1:56" x14ac:dyDescent="0.2">
      <c r="A68" s="8" t="str">
        <f t="shared" si="1"/>
        <v>mwg_mw_Ja_8</v>
      </c>
      <c r="B68" s="7" t="s">
        <v>3828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218.74306119433191</v>
      </c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</row>
    <row r="69" spans="1:56" x14ac:dyDescent="0.2">
      <c r="A69" s="8" t="str">
        <f t="shared" si="1"/>
        <v>bue_nemiet_Ja_1</v>
      </c>
      <c r="B69" s="7" t="s">
        <v>3829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125.316150728682</v>
      </c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</row>
    <row r="70" spans="1:56" x14ac:dyDescent="0.2">
      <c r="A70" s="8" t="str">
        <f t="shared" si="1"/>
        <v>bue_nemiet_Ja_3</v>
      </c>
      <c r="B70" s="7" t="s">
        <v>3829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110.03127243671153</v>
      </c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</row>
    <row r="71" spans="1:56" x14ac:dyDescent="0.2">
      <c r="A71" s="8" t="str">
        <f t="shared" si="1"/>
        <v>bue_nemiet_Ja_4</v>
      </c>
      <c r="B71" s="7" t="s">
        <v>3829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118.77915795829162</v>
      </c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</row>
    <row r="72" spans="1:56" x14ac:dyDescent="0.2">
      <c r="A72" s="8" t="str">
        <f t="shared" si="1"/>
        <v>bue_nemiet_Ja_5</v>
      </c>
      <c r="B72" s="7" t="s">
        <v>3829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101.25276691364364</v>
      </c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</row>
    <row r="73" spans="1:56" x14ac:dyDescent="0.2">
      <c r="A73" s="8" t="str">
        <f t="shared" si="1"/>
        <v>bue_nemiet_Ja_6</v>
      </c>
      <c r="B73" s="7" t="s">
        <v>3829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102.41862348988855</v>
      </c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</row>
    <row r="74" spans="1:56" x14ac:dyDescent="0.2">
      <c r="A74" s="8" t="str">
        <f t="shared" si="1"/>
        <v>bue_nemiet_Ja_8</v>
      </c>
      <c r="B74" s="7" t="s">
        <v>3829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110.16034289634362</v>
      </c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</row>
    <row r="75" spans="1:56" x14ac:dyDescent="0.2">
      <c r="A75" s="8" t="str">
        <f t="shared" si="1"/>
        <v>bue_mw_Ja_1</v>
      </c>
      <c r="B75" s="7" t="s">
        <v>3830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167.39345741493943</v>
      </c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</row>
    <row r="76" spans="1:56" x14ac:dyDescent="0.2">
      <c r="A76" s="8" t="str">
        <f t="shared" si="1"/>
        <v>bue_mw_Ja_3</v>
      </c>
      <c r="B76" s="7" t="s">
        <v>3830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145.72819536485241</v>
      </c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</row>
    <row r="77" spans="1:56" x14ac:dyDescent="0.2">
      <c r="A77" s="8" t="str">
        <f t="shared" si="1"/>
        <v>bue_mw_Ja_4</v>
      </c>
      <c r="B77" s="7" t="s">
        <v>3830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164.10342397566441</v>
      </c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</row>
    <row r="78" spans="1:56" x14ac:dyDescent="0.2">
      <c r="A78" s="8" t="str">
        <f t="shared" si="1"/>
        <v>bue_mw_Ja_5</v>
      </c>
      <c r="B78" s="7" t="s">
        <v>3830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135.94130899339646</v>
      </c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</row>
    <row r="79" spans="1:56" x14ac:dyDescent="0.2">
      <c r="A79" s="8" t="str">
        <f t="shared" si="1"/>
        <v>bue_mw_Ja_6</v>
      </c>
      <c r="B79" s="7" t="s">
        <v>3830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131.9145209764136</v>
      </c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</row>
    <row r="80" spans="1:56" x14ac:dyDescent="0.2">
      <c r="A80" s="8" t="str">
        <f t="shared" si="1"/>
        <v>bue_mw_Ja_8</v>
      </c>
      <c r="B80" s="7" t="s">
        <v>3830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143.16850525601927</v>
      </c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</row>
    <row r="81" spans="1:56" x14ac:dyDescent="0.2">
      <c r="A81" s="8" t="str">
        <f t="shared" si="1"/>
        <v>gem_nemiet_Ja_1</v>
      </c>
      <c r="B81" s="7" t="s">
        <v>3837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133.64776554066438</v>
      </c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</row>
    <row r="82" spans="1:56" x14ac:dyDescent="0.2">
      <c r="A82" s="8" t="str">
        <f t="shared" si="1"/>
        <v>gem_nemiet_Ja_3</v>
      </c>
      <c r="B82" s="7" t="s">
        <v>3837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120.84711852003679</v>
      </c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</row>
    <row r="83" spans="1:56" x14ac:dyDescent="0.2">
      <c r="A83" s="8" t="str">
        <f t="shared" si="1"/>
        <v>gem_nemiet_Ja_4</v>
      </c>
      <c r="B83" s="7" t="s">
        <v>3837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126.01244694485204</v>
      </c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</row>
    <row r="84" spans="1:56" x14ac:dyDescent="0.2">
      <c r="A84" s="8" t="str">
        <f t="shared" si="1"/>
        <v>gem_nemiet_Ja_5</v>
      </c>
      <c r="B84" s="7" t="s">
        <v>3837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119.17002657877532</v>
      </c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</row>
    <row r="85" spans="1:56" x14ac:dyDescent="0.2">
      <c r="A85" s="8" t="str">
        <f t="shared" si="1"/>
        <v>gem_nemiet_Ja_6</v>
      </c>
      <c r="B85" s="7" t="s">
        <v>3837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118.28569261502227</v>
      </c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</row>
    <row r="86" spans="1:56" x14ac:dyDescent="0.2">
      <c r="A86" s="8" t="str">
        <f t="shared" si="1"/>
        <v>gem_nemiet_Ja_8</v>
      </c>
      <c r="B86" s="7" t="s">
        <v>3837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118.43624342725823</v>
      </c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</row>
    <row r="87" spans="1:56" x14ac:dyDescent="0.2">
      <c r="A87" s="8" t="str">
        <f t="shared" si="1"/>
        <v>gem_mw_Ja_1</v>
      </c>
      <c r="B87" s="7" t="s">
        <v>3838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213.95062220937831</v>
      </c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</row>
    <row r="88" spans="1:56" x14ac:dyDescent="0.2">
      <c r="A88" s="8" t="str">
        <f t="shared" si="1"/>
        <v>gem_mw_Ja_3</v>
      </c>
      <c r="B88" s="7" t="s">
        <v>3838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188.93620950093941</v>
      </c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</row>
    <row r="89" spans="1:56" x14ac:dyDescent="0.2">
      <c r="A89" s="8" t="str">
        <f t="shared" si="1"/>
        <v>gem_mw_Ja_4</v>
      </c>
      <c r="B89" s="7" t="s">
        <v>3838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212.87167169787884</v>
      </c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</row>
    <row r="90" spans="1:56" x14ac:dyDescent="0.2">
      <c r="A90" s="8" t="str">
        <f t="shared" si="1"/>
        <v>gem_mw_Ja_5</v>
      </c>
      <c r="B90" s="7" t="s">
        <v>3838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205.51387880242928</v>
      </c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</row>
    <row r="91" spans="1:56" x14ac:dyDescent="0.2">
      <c r="A91" s="8" t="str">
        <f t="shared" si="1"/>
        <v>gem_mw_Ja_6</v>
      </c>
      <c r="B91" s="7" t="s">
        <v>3838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188.07861531101852</v>
      </c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</row>
    <row r="92" spans="1:56" x14ac:dyDescent="0.2">
      <c r="A92" s="8" t="str">
        <f t="shared" si="1"/>
        <v>gem_mw_Ja_8</v>
      </c>
      <c r="B92" s="7" t="s">
        <v>3838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189.24425648941406</v>
      </c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</row>
    <row r="93" spans="1:56" x14ac:dyDescent="0.2">
      <c r="A93" s="8" t="str">
        <f t="shared" si="1"/>
        <v>mwg_nemiet_Ja_CH</v>
      </c>
      <c r="B93" s="7" t="s">
        <v>3827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130.05016302809241</v>
      </c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</row>
    <row r="94" spans="1:56" x14ac:dyDescent="0.2">
      <c r="A94" s="8" t="str">
        <f t="shared" si="1"/>
        <v>mwg_mw_Ja_CH</v>
      </c>
      <c r="B94" s="7" t="s">
        <v>3828</v>
      </c>
      <c r="C94" s="7" t="s">
        <v>188</v>
      </c>
      <c r="D94" s="27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242.53786803589517</v>
      </c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</row>
    <row r="95" spans="1:56" x14ac:dyDescent="0.2">
      <c r="A95" s="8" t="str">
        <f t="shared" si="1"/>
        <v>bue_nemiet_Ja_CH</v>
      </c>
      <c r="B95" s="7" t="s">
        <v>3829</v>
      </c>
      <c r="C95" s="7" t="s">
        <v>188</v>
      </c>
      <c r="D95" s="27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108.690396440748</v>
      </c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</row>
    <row r="96" spans="1:56" x14ac:dyDescent="0.2">
      <c r="A96" s="8" t="str">
        <f t="shared" si="1"/>
        <v>bue_mw_Ja_CH</v>
      </c>
      <c r="B96" s="7" t="s">
        <v>3830</v>
      </c>
      <c r="C96" s="7" t="s">
        <v>188</v>
      </c>
      <c r="D96" s="27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144.9849800230792</v>
      </c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</row>
    <row r="97" spans="1:56" x14ac:dyDescent="0.2">
      <c r="A97" s="8" t="str">
        <f t="shared" si="1"/>
        <v>gem_nemiet_Ja_CH</v>
      </c>
      <c r="B97" s="7" t="s">
        <v>3837</v>
      </c>
      <c r="C97" s="7" t="s">
        <v>188</v>
      </c>
      <c r="D97" s="27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121.95995541843014</v>
      </c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</row>
    <row r="98" spans="1:56" x14ac:dyDescent="0.2">
      <c r="A98" s="8" t="str">
        <f t="shared" si="1"/>
        <v>gem_mw_Ja_CH</v>
      </c>
      <c r="B98" s="7" t="s">
        <v>3838</v>
      </c>
      <c r="C98" s="7" t="s">
        <v>188</v>
      </c>
      <c r="D98" s="27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199.9789037388885</v>
      </c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</row>
    <row r="99" spans="1:56" x14ac:dyDescent="0.2">
      <c r="A99" s="8" t="str">
        <f t="shared" si="1"/>
        <v>mwg_nemiet_CFR_Ja_CH</v>
      </c>
      <c r="B99" s="7" t="s">
        <v>3832</v>
      </c>
      <c r="C99" s="7" t="s">
        <v>188</v>
      </c>
      <c r="D99" s="27" t="s">
        <v>171</v>
      </c>
      <c r="E99" s="9" t="s">
        <v>3836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3.0169760879146513E-2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</row>
    <row r="100" spans="1:56" x14ac:dyDescent="0.2">
      <c r="A100" s="8" t="str">
        <f t="shared" si="1"/>
        <v>mwg_mw_WAR_Ja_CH</v>
      </c>
      <c r="B100" s="7" t="s">
        <v>3833</v>
      </c>
      <c r="C100" s="7" t="s">
        <v>188</v>
      </c>
      <c r="D100" s="27" t="s">
        <v>171</v>
      </c>
      <c r="E100" s="9" t="s">
        <v>3836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2.3304072570284884E-2</v>
      </c>
      <c r="Z100" s="9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9"/>
      <c r="AX100" s="9"/>
      <c r="AY100" s="9"/>
      <c r="AZ100" s="9"/>
      <c r="BA100" s="9"/>
      <c r="BB100" s="9"/>
      <c r="BC100" s="9"/>
      <c r="BD100" s="9"/>
    </row>
    <row r="101" spans="1:56" x14ac:dyDescent="0.2">
      <c r="A101" s="8" t="str">
        <f t="shared" si="1"/>
        <v>bue_nemiet_CFR_Ja_CH</v>
      </c>
      <c r="B101" s="7" t="s">
        <v>3834</v>
      </c>
      <c r="C101" s="7" t="s">
        <v>188</v>
      </c>
      <c r="D101" s="27" t="s">
        <v>171</v>
      </c>
      <c r="E101" s="9" t="s">
        <v>3836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3.5477675790729198E-2</v>
      </c>
      <c r="Z101" s="9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9"/>
      <c r="AX101" s="9"/>
      <c r="AY101" s="9"/>
      <c r="AZ101" s="9"/>
      <c r="BA101" s="9"/>
      <c r="BB101" s="9"/>
      <c r="BC101" s="9"/>
      <c r="BD101" s="9"/>
    </row>
    <row r="102" spans="1:56" x14ac:dyDescent="0.2">
      <c r="A102" s="8" t="str">
        <f t="shared" si="1"/>
        <v>bue_mw_WAR_Ja_CH</v>
      </c>
      <c r="B102" s="7" t="s">
        <v>3835</v>
      </c>
      <c r="C102" s="7" t="s">
        <v>188</v>
      </c>
      <c r="D102" s="27" t="s">
        <v>171</v>
      </c>
      <c r="E102" s="9" t="s">
        <v>3836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-3.1607000145627007E-3</v>
      </c>
      <c r="Z102" s="9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9"/>
      <c r="AX102" s="9"/>
      <c r="AY102" s="9"/>
      <c r="AZ102" s="9"/>
      <c r="BA102" s="9"/>
      <c r="BB102" s="9"/>
      <c r="BC102" s="9"/>
      <c r="BD102" s="9"/>
    </row>
    <row r="103" spans="1:56" x14ac:dyDescent="0.2">
      <c r="A103" s="8" t="str">
        <f t="shared" si="1"/>
        <v>mwg_nemiet_CFR_Ja_1</v>
      </c>
      <c r="B103" s="7" t="s">
        <v>3832</v>
      </c>
      <c r="C103" s="7" t="s">
        <v>188</v>
      </c>
      <c r="D103" s="7">
        <v>1</v>
      </c>
      <c r="E103" s="20" t="s">
        <v>3836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3.1917638845608207E-2</v>
      </c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</row>
    <row r="104" spans="1:56" x14ac:dyDescent="0.2">
      <c r="A104" s="8" t="str">
        <f t="shared" si="1"/>
        <v>mwg_nemiet_CFR_Ja_2</v>
      </c>
      <c r="B104" s="7" t="s">
        <v>3832</v>
      </c>
      <c r="C104" s="7" t="s">
        <v>188</v>
      </c>
      <c r="D104" s="7">
        <v>2</v>
      </c>
      <c r="E104" s="20" t="s">
        <v>3836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3.3569978863872439E-2</v>
      </c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</row>
    <row r="105" spans="1:56" x14ac:dyDescent="0.2">
      <c r="A105" s="8" t="str">
        <f t="shared" si="1"/>
        <v>mwg_nemiet_CFR_Ja_3</v>
      </c>
      <c r="B105" s="7" t="s">
        <v>3832</v>
      </c>
      <c r="C105" s="7" t="s">
        <v>188</v>
      </c>
      <c r="D105" s="7">
        <v>3</v>
      </c>
      <c r="E105" s="20" t="s">
        <v>3836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3.2392118459964085E-2</v>
      </c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</row>
    <row r="106" spans="1:56" x14ac:dyDescent="0.2">
      <c r="A106" s="8" t="str">
        <f t="shared" si="1"/>
        <v>mwg_nemiet_CFR_Ja_4</v>
      </c>
      <c r="B106" s="7" t="s">
        <v>3832</v>
      </c>
      <c r="C106" s="7" t="s">
        <v>188</v>
      </c>
      <c r="D106" s="7">
        <v>4</v>
      </c>
      <c r="E106" s="20" t="s">
        <v>3836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2.9347860906162454E-2</v>
      </c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</row>
    <row r="107" spans="1:56" x14ac:dyDescent="0.2">
      <c r="A107" s="8" t="str">
        <f t="shared" si="1"/>
        <v>mwg_nemiet_CFR_Ja_5</v>
      </c>
      <c r="B107" s="7" t="s">
        <v>3832</v>
      </c>
      <c r="C107" s="7" t="s">
        <v>188</v>
      </c>
      <c r="D107" s="7">
        <v>5</v>
      </c>
      <c r="E107" s="20" t="s">
        <v>3836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2.7687781860802441E-2</v>
      </c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</row>
    <row r="108" spans="1:56" x14ac:dyDescent="0.2">
      <c r="A108" s="8" t="str">
        <f t="shared" si="1"/>
        <v>mwg_nemiet_CFR_Ja_6</v>
      </c>
      <c r="B108" s="7" t="s">
        <v>3832</v>
      </c>
      <c r="C108" s="7" t="s">
        <v>188</v>
      </c>
      <c r="D108" s="7">
        <v>6</v>
      </c>
      <c r="E108" s="20" t="s">
        <v>3836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3.1048038823549225E-2</v>
      </c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</row>
    <row r="109" spans="1:56" x14ac:dyDescent="0.2">
      <c r="A109" s="8" t="str">
        <f t="shared" si="1"/>
        <v>mwg_nemiet_CFR_Ja_7</v>
      </c>
      <c r="B109" s="7" t="s">
        <v>3832</v>
      </c>
      <c r="C109" s="7" t="s">
        <v>188</v>
      </c>
      <c r="D109" s="7">
        <v>7</v>
      </c>
      <c r="E109" s="20" t="s">
        <v>3836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3.6268440429604934E-2</v>
      </c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</row>
    <row r="110" spans="1:56" x14ac:dyDescent="0.2">
      <c r="A110" s="8" t="str">
        <f t="shared" si="1"/>
        <v>mwg_nemiet_CFR_Ja_8</v>
      </c>
      <c r="B110" s="7" t="s">
        <v>3832</v>
      </c>
      <c r="C110" s="7" t="s">
        <v>188</v>
      </c>
      <c r="D110" s="7">
        <v>8</v>
      </c>
      <c r="E110" s="20" t="s">
        <v>3836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3.0922032222055262E-2</v>
      </c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</row>
    <row r="111" spans="1:56" x14ac:dyDescent="0.2">
      <c r="A111" s="8" t="str">
        <f t="shared" si="1"/>
        <v>mwg_mw_WAR_Ja_1</v>
      </c>
      <c r="B111" s="7" t="s">
        <v>3833</v>
      </c>
      <c r="C111" s="7" t="s">
        <v>188</v>
      </c>
      <c r="D111" s="7">
        <v>1</v>
      </c>
      <c r="E111" s="20" t="s">
        <v>3836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1.2356915560364889E-2</v>
      </c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</row>
    <row r="112" spans="1:56" x14ac:dyDescent="0.2">
      <c r="A112" s="8" t="str">
        <f t="shared" si="1"/>
        <v>mwg_mw_WAR_Ja_2</v>
      </c>
      <c r="B112" s="7" t="s">
        <v>3833</v>
      </c>
      <c r="C112" s="7" t="s">
        <v>188</v>
      </c>
      <c r="D112" s="7">
        <v>2</v>
      </c>
      <c r="E112" s="20" t="s">
        <v>3836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4.5791826632082255E-3</v>
      </c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</row>
    <row r="113" spans="1:56" x14ac:dyDescent="0.2">
      <c r="A113" s="8" t="str">
        <f t="shared" si="1"/>
        <v>mwg_mw_WAR_Ja_3</v>
      </c>
      <c r="B113" s="7" t="s">
        <v>3833</v>
      </c>
      <c r="C113" s="7" t="s">
        <v>188</v>
      </c>
      <c r="D113" s="7">
        <v>3</v>
      </c>
      <c r="E113" s="20" t="s">
        <v>3836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8.3942547536854928E-3</v>
      </c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</row>
    <row r="114" spans="1:56" x14ac:dyDescent="0.2">
      <c r="A114" s="8" t="str">
        <f t="shared" si="1"/>
        <v>mwg_mw_WAR_Ja_4</v>
      </c>
      <c r="B114" s="7" t="s">
        <v>3833</v>
      </c>
      <c r="C114" s="7" t="s">
        <v>188</v>
      </c>
      <c r="D114" s="7">
        <v>4</v>
      </c>
      <c r="E114" s="20" t="s">
        <v>3836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2.6375243945921056E-2</v>
      </c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</row>
    <row r="115" spans="1:56" x14ac:dyDescent="0.2">
      <c r="A115" s="8" t="str">
        <f t="shared" si="1"/>
        <v>mwg_mw_WAR_Ja_5</v>
      </c>
      <c r="B115" s="7" t="s">
        <v>3833</v>
      </c>
      <c r="C115" s="7" t="s">
        <v>188</v>
      </c>
      <c r="D115" s="7">
        <v>5</v>
      </c>
      <c r="E115" s="20" t="s">
        <v>3836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4.1072971938787894E-2</v>
      </c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</row>
    <row r="116" spans="1:56" x14ac:dyDescent="0.2">
      <c r="A116" s="8" t="str">
        <f t="shared" si="1"/>
        <v>mwg_mw_WAR_Ja_6</v>
      </c>
      <c r="B116" s="7" t="s">
        <v>3833</v>
      </c>
      <c r="C116" s="7" t="s">
        <v>188</v>
      </c>
      <c r="D116" s="7">
        <v>6</v>
      </c>
      <c r="E116" s="20" t="s">
        <v>3836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1.3188129177646779E-2</v>
      </c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</row>
    <row r="117" spans="1:56" x14ac:dyDescent="0.2">
      <c r="A117" s="8" t="str">
        <f t="shared" si="1"/>
        <v>mwg_mw_WAR_Ja_7</v>
      </c>
      <c r="B117" s="7" t="s">
        <v>3833</v>
      </c>
      <c r="C117" s="7" t="s">
        <v>188</v>
      </c>
      <c r="D117" s="7">
        <v>7</v>
      </c>
      <c r="E117" s="20" t="s">
        <v>3836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-5.6922977426278054E-3</v>
      </c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</row>
    <row r="118" spans="1:56" x14ac:dyDescent="0.2">
      <c r="A118" s="8" t="str">
        <f t="shared" si="1"/>
        <v>mwg_mw_WAR_Ja_8</v>
      </c>
      <c r="B118" s="7" t="s">
        <v>3833</v>
      </c>
      <c r="C118" s="7" t="s">
        <v>188</v>
      </c>
      <c r="D118" s="7">
        <v>8</v>
      </c>
      <c r="E118" s="20" t="s">
        <v>3836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7.8911475674390275E-3</v>
      </c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</row>
    <row r="119" spans="1:56" x14ac:dyDescent="0.2">
      <c r="A119" s="8" t="str">
        <f t="shared" si="1"/>
        <v>bue_nemiet_CFR_Ja_1</v>
      </c>
      <c r="B119" s="7" t="s">
        <v>3834</v>
      </c>
      <c r="C119" s="7" t="s">
        <v>188</v>
      </c>
      <c r="D119" s="7">
        <v>1</v>
      </c>
      <c r="E119" s="20" t="s">
        <v>3836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3.5506917678015552E-2</v>
      </c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</row>
    <row r="120" spans="1:56" x14ac:dyDescent="0.2">
      <c r="A120" s="8" t="str">
        <f t="shared" ref="A120:A144" si="2">CONCATENATE(B120,"_",C120,"_",D120)</f>
        <v>bue_nemiet_CFR_Ja_3</v>
      </c>
      <c r="B120" s="7" t="s">
        <v>3834</v>
      </c>
      <c r="C120" s="7" t="s">
        <v>188</v>
      </c>
      <c r="D120" s="7">
        <v>3</v>
      </c>
      <c r="E120" s="20" t="s">
        <v>3836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3.8924226510286403E-2</v>
      </c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</row>
    <row r="121" spans="1:56" x14ac:dyDescent="0.2">
      <c r="A121" s="8" t="str">
        <f t="shared" si="2"/>
        <v>bue_nemiet_CFR_Ja_4</v>
      </c>
      <c r="B121" s="7" t="s">
        <v>3834</v>
      </c>
      <c r="C121" s="7" t="s">
        <v>188</v>
      </c>
      <c r="D121" s="7">
        <v>4</v>
      </c>
      <c r="E121" s="20" t="s">
        <v>3836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3.4836659901515285E-2</v>
      </c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</row>
    <row r="122" spans="1:56" x14ac:dyDescent="0.2">
      <c r="A122" s="8" t="str">
        <f t="shared" si="2"/>
        <v>bue_nemiet_CFR_Ja_5</v>
      </c>
      <c r="B122" s="7" t="s">
        <v>3834</v>
      </c>
      <c r="C122" s="7" t="s">
        <v>188</v>
      </c>
      <c r="D122" s="7">
        <v>5</v>
      </c>
      <c r="E122" s="20" t="s">
        <v>3836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3.3595192768866577E-2</v>
      </c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</row>
    <row r="123" spans="1:56" x14ac:dyDescent="0.2">
      <c r="A123" s="8" t="str">
        <f t="shared" si="2"/>
        <v>bue_nemiet_CFR_Ja_6</v>
      </c>
      <c r="B123" s="7" t="s">
        <v>3834</v>
      </c>
      <c r="C123" s="7" t="s">
        <v>188</v>
      </c>
      <c r="D123" s="7">
        <v>6</v>
      </c>
      <c r="E123" s="20" t="s">
        <v>3836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3.7306885406996143E-2</v>
      </c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</row>
    <row r="124" spans="1:56" x14ac:dyDescent="0.2">
      <c r="A124" s="8" t="str">
        <f t="shared" si="2"/>
        <v>bue_nemiet_CFR_Ja_8</v>
      </c>
      <c r="B124" s="7" t="s">
        <v>3834</v>
      </c>
      <c r="C124" s="7" t="s">
        <v>188</v>
      </c>
      <c r="D124" s="7">
        <v>8</v>
      </c>
      <c r="E124" s="20" t="s">
        <v>3836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3.9151582041697316E-2</v>
      </c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</row>
    <row r="125" spans="1:56" x14ac:dyDescent="0.2">
      <c r="A125" s="8" t="str">
        <f t="shared" si="2"/>
        <v>bue_mw_WAR_Ja_1</v>
      </c>
      <c r="B125" s="7" t="s">
        <v>3835</v>
      </c>
      <c r="C125" s="7" t="s">
        <v>188</v>
      </c>
      <c r="D125" s="7">
        <v>1</v>
      </c>
      <c r="E125" s="20" t="s">
        <v>3836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-2.2896120731787928E-2</v>
      </c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</row>
    <row r="126" spans="1:56" x14ac:dyDescent="0.2">
      <c r="A126" s="8" t="str">
        <f t="shared" si="2"/>
        <v>bue_mw_WAR_Ja_3</v>
      </c>
      <c r="B126" s="7" t="s">
        <v>3835</v>
      </c>
      <c r="C126" s="7" t="s">
        <v>188</v>
      </c>
      <c r="D126" s="7">
        <v>3</v>
      </c>
      <c r="E126" s="20" t="s">
        <v>3836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1.1125258261322601E-2</v>
      </c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</row>
    <row r="127" spans="1:56" x14ac:dyDescent="0.2">
      <c r="A127" s="8" t="str">
        <f t="shared" si="2"/>
        <v>bue_mw_WAR_Ja_4</v>
      </c>
      <c r="B127" s="7" t="s">
        <v>3835</v>
      </c>
      <c r="C127" s="7" t="s">
        <v>188</v>
      </c>
      <c r="D127" s="7">
        <v>4</v>
      </c>
      <c r="E127" s="20" t="s">
        <v>3836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2.2045067612019631E-2</v>
      </c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</row>
    <row r="128" spans="1:56" x14ac:dyDescent="0.2">
      <c r="A128" s="8" t="str">
        <f t="shared" si="2"/>
        <v>bue_mw_WAR_Ja_5</v>
      </c>
      <c r="B128" s="7" t="s">
        <v>3835</v>
      </c>
      <c r="C128" s="7" t="s">
        <v>188</v>
      </c>
      <c r="D128" s="7">
        <v>5</v>
      </c>
      <c r="E128" s="20" t="s">
        <v>3836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1.42138601003583E-3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</row>
    <row r="129" spans="1:56" x14ac:dyDescent="0.2">
      <c r="A129" s="8" t="str">
        <f t="shared" si="2"/>
        <v>bue_mw_WAR_Ja_6</v>
      </c>
      <c r="B129" s="7" t="s">
        <v>3835</v>
      </c>
      <c r="C129" s="7" t="s">
        <v>188</v>
      </c>
      <c r="D129" s="7">
        <v>6</v>
      </c>
      <c r="E129" s="20" t="s">
        <v>3836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-5.7041364508328973E-2</v>
      </c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</row>
    <row r="130" spans="1:56" x14ac:dyDescent="0.2">
      <c r="A130" s="8" t="str">
        <f t="shared" si="2"/>
        <v>bue_mw_WAR_Ja_8</v>
      </c>
      <c r="B130" s="7" t="s">
        <v>3835</v>
      </c>
      <c r="C130" s="7" t="s">
        <v>188</v>
      </c>
      <c r="D130" s="7">
        <v>8</v>
      </c>
      <c r="E130" s="20" t="s">
        <v>3836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4.3714882685778056E-2</v>
      </c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</row>
    <row r="131" spans="1:56" x14ac:dyDescent="0.2">
      <c r="A131" s="8" t="str">
        <f t="shared" si="2"/>
        <v>gem_nemiet_CFR_Ja_1</v>
      </c>
      <c r="B131" s="7" t="s">
        <v>3843</v>
      </c>
      <c r="C131" s="7" t="s">
        <v>188</v>
      </c>
      <c r="D131" s="7">
        <v>1</v>
      </c>
      <c r="E131" s="20" t="s">
        <v>3836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3.3353350378571144E-2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</row>
    <row r="132" spans="1:56" x14ac:dyDescent="0.2">
      <c r="A132" s="8" t="str">
        <f t="shared" si="2"/>
        <v>gem_nemiet_CFR_Ja_3</v>
      </c>
      <c r="B132" s="7" t="s">
        <v>3843</v>
      </c>
      <c r="C132" s="7" t="s">
        <v>188</v>
      </c>
      <c r="D132" s="7">
        <v>3</v>
      </c>
      <c r="E132" s="20" t="s">
        <v>3836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3.5004961680093011E-2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</row>
    <row r="133" spans="1:56" x14ac:dyDescent="0.2">
      <c r="A133" s="8" t="str">
        <f t="shared" si="2"/>
        <v>gem_nemiet_CFR_Ja_4</v>
      </c>
      <c r="B133" s="7" t="s">
        <v>3843</v>
      </c>
      <c r="C133" s="7" t="s">
        <v>188</v>
      </c>
      <c r="D133" s="7">
        <v>4</v>
      </c>
      <c r="E133" s="20" t="s">
        <v>3836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3.1543380504303588E-2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</row>
    <row r="134" spans="1:56" x14ac:dyDescent="0.2">
      <c r="A134" s="8" t="str">
        <f t="shared" si="2"/>
        <v>gem_nemiet_CFR_Ja_5</v>
      </c>
      <c r="B134" s="7" t="s">
        <v>3843</v>
      </c>
      <c r="C134" s="7" t="s">
        <v>188</v>
      </c>
      <c r="D134" s="7">
        <v>5</v>
      </c>
      <c r="E134" s="20" t="s">
        <v>3836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3.0050746224028094E-2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</row>
    <row r="135" spans="1:56" x14ac:dyDescent="0.2">
      <c r="A135" s="8" t="str">
        <f t="shared" si="2"/>
        <v>gem_nemiet_CFR_Ja_6</v>
      </c>
      <c r="B135" s="7" t="s">
        <v>3843</v>
      </c>
      <c r="C135" s="7" t="s">
        <v>188</v>
      </c>
      <c r="D135" s="7">
        <v>6</v>
      </c>
      <c r="E135" s="20" t="s">
        <v>3836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3.3551577456927995E-2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</row>
    <row r="136" spans="1:56" x14ac:dyDescent="0.2">
      <c r="A136" s="8" t="str">
        <f t="shared" si="2"/>
        <v>gem_nemiet_CFR_Ja_8</v>
      </c>
      <c r="B136" s="7" t="s">
        <v>3843</v>
      </c>
      <c r="C136" s="7" t="s">
        <v>188</v>
      </c>
      <c r="D136" s="7">
        <v>8</v>
      </c>
      <c r="E136" s="20" t="s">
        <v>3836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3.4213852149912086E-2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</row>
    <row r="137" spans="1:56" x14ac:dyDescent="0.2">
      <c r="A137" s="8" t="str">
        <f t="shared" si="2"/>
        <v>gem_mw_WAR_Ja_1</v>
      </c>
      <c r="B137" s="7" t="s">
        <v>3839</v>
      </c>
      <c r="C137" s="7" t="s">
        <v>188</v>
      </c>
      <c r="D137" s="7">
        <v>1</v>
      </c>
      <c r="E137" s="20" t="s">
        <v>3836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-1.7442989564962381E-3</v>
      </c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</row>
    <row r="138" spans="1:56" x14ac:dyDescent="0.2">
      <c r="A138" s="8" t="str">
        <f t="shared" si="2"/>
        <v>gem_mw_WAR_Ja_3</v>
      </c>
      <c r="B138" s="7" t="s">
        <v>3839</v>
      </c>
      <c r="C138" s="7" t="s">
        <v>188</v>
      </c>
      <c r="D138" s="7">
        <v>3</v>
      </c>
      <c r="E138" s="20" t="s">
        <v>3836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9.4866561567403355E-3</v>
      </c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</row>
    <row r="139" spans="1:56" x14ac:dyDescent="0.2">
      <c r="A139" s="8" t="str">
        <f t="shared" si="2"/>
        <v>gem_mw_WAR_Ja_4</v>
      </c>
      <c r="B139" s="7" t="s">
        <v>3839</v>
      </c>
      <c r="C139" s="7" t="s">
        <v>188</v>
      </c>
      <c r="D139" s="7">
        <v>4</v>
      </c>
      <c r="E139" s="20" t="s">
        <v>3836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2.4643173412360483E-2</v>
      </c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</row>
    <row r="140" spans="1:56" x14ac:dyDescent="0.2">
      <c r="A140" s="8" t="str">
        <f t="shared" si="2"/>
        <v>gem_mw_WAR_Ja_5</v>
      </c>
      <c r="B140" s="7" t="s">
        <v>3839</v>
      </c>
      <c r="C140" s="7" t="s">
        <v>188</v>
      </c>
      <c r="D140" s="7">
        <v>5</v>
      </c>
      <c r="E140" s="20" t="s">
        <v>3836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2.5212337567287066E-2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</row>
    <row r="141" spans="1:56" x14ac:dyDescent="0.2">
      <c r="A141" s="8" t="str">
        <f t="shared" si="2"/>
        <v>gem_mw_WAR_Ja_6</v>
      </c>
      <c r="B141" s="7" t="s">
        <v>3839</v>
      </c>
      <c r="C141" s="7" t="s">
        <v>188</v>
      </c>
      <c r="D141" s="7">
        <v>6</v>
      </c>
      <c r="E141" s="20" t="s">
        <v>3836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-1.4903668296743522E-2</v>
      </c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</row>
    <row r="142" spans="1:56" x14ac:dyDescent="0.2">
      <c r="A142" s="8" t="str">
        <f t="shared" si="2"/>
        <v>gem_mw_WAR_Ja_8</v>
      </c>
      <c r="B142" s="7" t="s">
        <v>3839</v>
      </c>
      <c r="C142" s="7" t="s">
        <v>188</v>
      </c>
      <c r="D142" s="7">
        <v>8</v>
      </c>
      <c r="E142" s="20" t="s">
        <v>3836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2.222064161477464E-2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</row>
    <row r="143" spans="1:56" x14ac:dyDescent="0.2">
      <c r="A143" s="8" t="str">
        <f t="shared" si="2"/>
        <v>gem_nemiet_CFR_Ja_CH</v>
      </c>
      <c r="B143" s="7" t="s">
        <v>3843</v>
      </c>
      <c r="C143" s="7" t="s">
        <v>188</v>
      </c>
      <c r="D143" s="7" t="s">
        <v>171</v>
      </c>
      <c r="E143" s="20" t="s">
        <v>3836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3.2292926843779587E-2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</row>
    <row r="144" spans="1:56" x14ac:dyDescent="0.2">
      <c r="A144" s="8" t="str">
        <f t="shared" si="2"/>
        <v>gem_mw_WAR_Ja_CH</v>
      </c>
      <c r="B144" s="7" t="s">
        <v>3839</v>
      </c>
      <c r="C144" s="7" t="s">
        <v>188</v>
      </c>
      <c r="D144" s="7" t="s">
        <v>171</v>
      </c>
      <c r="E144" s="20" t="s">
        <v>3836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1.2718163536345851E-2</v>
      </c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</row>
    <row r="145" spans="27:32" x14ac:dyDescent="0.2">
      <c r="AA145" s="5"/>
      <c r="AB145" s="5"/>
      <c r="AC145" s="5"/>
      <c r="AF145" s="5"/>
    </row>
    <row r="146" spans="27:32" x14ac:dyDescent="0.2">
      <c r="AA146" s="5"/>
      <c r="AB146" s="5"/>
      <c r="AC146" s="5"/>
      <c r="AF146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J390"/>
  <sheetViews>
    <sheetView workbookViewId="0">
      <pane xSplit="11775" ySplit="3435" topLeftCell="V373" activePane="bottomLeft"/>
      <selection activeCell="AS133" sqref="AS133"/>
      <selection pane="topRight" activeCell="AS133" sqref="AS133"/>
      <selection pane="bottomLeft" activeCell="AS133" sqref="AS133"/>
      <selection pane="bottomRight" activeCell="AS133" sqref="AS133"/>
    </sheetView>
  </sheetViews>
  <sheetFormatPr baseColWidth="10" defaultColWidth="11.19921875" defaultRowHeight="14.25" x14ac:dyDescent="0.2"/>
  <cols>
    <col min="1" max="1" width="18.796875" style="7" bestFit="1" customWidth="1"/>
    <col min="2" max="16384" width="11.19921875" style="7"/>
  </cols>
  <sheetData>
    <row r="1" spans="1:88" ht="15" x14ac:dyDescent="0.25">
      <c r="A1" s="44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6" t="s">
        <v>9</v>
      </c>
      <c r="AS1" s="6" t="s">
        <v>3876</v>
      </c>
      <c r="AT1" s="6" t="s">
        <v>3992</v>
      </c>
      <c r="CG1" s="43"/>
      <c r="CH1" s="43"/>
      <c r="CI1" s="43"/>
      <c r="CJ1" s="43"/>
    </row>
    <row r="2" spans="1:88" x14ac:dyDescent="0.2">
      <c r="A2" s="8" t="str">
        <f t="shared" ref="A2:A65" si="0">CONCATENATE(B2,"_",C2,"_",D2)</f>
        <v>mwg_nemiet_QU_1</v>
      </c>
      <c r="B2" s="7" t="s">
        <v>3827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AT2" s="9">
        <v>108.64426051648961</v>
      </c>
      <c r="AY2" s="9"/>
      <c r="CG2" s="20"/>
      <c r="CH2" s="20"/>
      <c r="CI2" s="20"/>
      <c r="CJ2" s="20"/>
    </row>
    <row r="3" spans="1:88" x14ac:dyDescent="0.2">
      <c r="A3" s="8" t="str">
        <f t="shared" si="0"/>
        <v>mwg_nemiet_QU_2</v>
      </c>
      <c r="B3" s="7" t="s">
        <v>3827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AT3" s="9">
        <v>103.38187303601684</v>
      </c>
      <c r="AY3" s="9"/>
      <c r="CG3" s="20"/>
      <c r="CH3" s="20"/>
      <c r="CI3" s="20"/>
      <c r="CJ3" s="20"/>
    </row>
    <row r="4" spans="1:88" x14ac:dyDescent="0.2">
      <c r="A4" s="8" t="str">
        <f t="shared" si="0"/>
        <v>mwg_nemiet_QU_3</v>
      </c>
      <c r="B4" s="7" t="s">
        <v>3827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AT4" s="9">
        <v>107.11359526462311</v>
      </c>
      <c r="AY4" s="9"/>
      <c r="CG4" s="20"/>
      <c r="CH4" s="20"/>
      <c r="CI4" s="20"/>
      <c r="CJ4" s="20"/>
    </row>
    <row r="5" spans="1:88" x14ac:dyDescent="0.2">
      <c r="A5" s="8" t="str">
        <f t="shared" si="0"/>
        <v>mwg_nemiet_QU_4</v>
      </c>
      <c r="B5" s="7" t="s">
        <v>3827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AT5" s="9">
        <v>108.52131411695882</v>
      </c>
      <c r="AY5" s="9"/>
      <c r="CG5" s="20"/>
      <c r="CH5" s="20"/>
      <c r="CI5" s="20"/>
      <c r="CJ5" s="20"/>
    </row>
    <row r="6" spans="1:88" x14ac:dyDescent="0.2">
      <c r="A6" s="8" t="str">
        <f t="shared" si="0"/>
        <v>mwg_nemiet_QU_5</v>
      </c>
      <c r="B6" s="7" t="s">
        <v>3827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AT6" s="9">
        <v>107.24641019627458</v>
      </c>
      <c r="AY6" s="9"/>
      <c r="CG6" s="20"/>
      <c r="CH6" s="20"/>
      <c r="CI6" s="20"/>
      <c r="CJ6" s="20"/>
    </row>
    <row r="7" spans="1:88" x14ac:dyDescent="0.2">
      <c r="A7" s="8" t="str">
        <f t="shared" si="0"/>
        <v>mwg_nemiet_QU_6</v>
      </c>
      <c r="B7" s="7" t="s">
        <v>3827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AT7" s="9">
        <v>105.68392598298564</v>
      </c>
      <c r="AY7" s="9"/>
      <c r="CG7" s="20"/>
      <c r="CH7" s="20"/>
      <c r="CI7" s="20"/>
      <c r="CJ7" s="20"/>
    </row>
    <row r="8" spans="1:88" x14ac:dyDescent="0.2">
      <c r="A8" s="8" t="str">
        <f t="shared" si="0"/>
        <v>mwg_nemiet_QU_7</v>
      </c>
      <c r="B8" s="7" t="s">
        <v>3827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AT8" s="9">
        <v>108.66217073028284</v>
      </c>
      <c r="AY8" s="9"/>
      <c r="CG8" s="20"/>
      <c r="CH8" s="20"/>
      <c r="CI8" s="20"/>
      <c r="CJ8" s="20"/>
    </row>
    <row r="9" spans="1:88" x14ac:dyDescent="0.2">
      <c r="A9" s="8" t="str">
        <f t="shared" si="0"/>
        <v>mwg_nemiet_QU_8</v>
      </c>
      <c r="B9" s="7" t="s">
        <v>3827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AT9" s="9">
        <v>108.43794176061645</v>
      </c>
      <c r="AY9" s="9"/>
      <c r="CG9" s="20"/>
      <c r="CH9" s="20"/>
      <c r="CI9" s="20"/>
      <c r="CJ9" s="20"/>
    </row>
    <row r="10" spans="1:88" x14ac:dyDescent="0.2">
      <c r="A10" s="8" t="str">
        <f t="shared" si="0"/>
        <v>mwg_nemiet_QU_9</v>
      </c>
      <c r="B10" s="7" t="s">
        <v>3827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AT10" s="9">
        <v>108.32299556330905</v>
      </c>
      <c r="AY10" s="9"/>
      <c r="CG10" s="20"/>
      <c r="CH10" s="20"/>
      <c r="CI10" s="20"/>
      <c r="CJ10" s="20"/>
    </row>
    <row r="11" spans="1:88" x14ac:dyDescent="0.2">
      <c r="A11" s="8" t="str">
        <f t="shared" si="0"/>
        <v>mwg_nemiet_QU_10</v>
      </c>
      <c r="B11" s="7" t="s">
        <v>3827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AT11" s="9">
        <v>105.40724015910565</v>
      </c>
      <c r="AY11" s="9"/>
      <c r="CG11" s="20"/>
      <c r="CH11" s="20"/>
      <c r="CI11" s="20"/>
      <c r="CJ11" s="20"/>
    </row>
    <row r="12" spans="1:88" x14ac:dyDescent="0.2">
      <c r="A12" s="8" t="str">
        <f t="shared" si="0"/>
        <v>mwg_nemiet_QU_11</v>
      </c>
      <c r="B12" s="7" t="s">
        <v>3827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AT12" s="9">
        <v>106.36038448720022</v>
      </c>
      <c r="AY12" s="9"/>
      <c r="CG12" s="20"/>
      <c r="CH12" s="20"/>
      <c r="CI12" s="20"/>
      <c r="CJ12" s="20"/>
    </row>
    <row r="13" spans="1:88" x14ac:dyDescent="0.2">
      <c r="A13" s="8" t="str">
        <f t="shared" si="0"/>
        <v>mwg_nemiet_QU_12</v>
      </c>
      <c r="B13" s="7" t="s">
        <v>3827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AT13" s="9">
        <v>109.51415405677685</v>
      </c>
      <c r="AY13" s="9"/>
      <c r="CG13" s="20"/>
      <c r="CH13" s="20"/>
      <c r="CI13" s="20"/>
      <c r="CJ13" s="20"/>
    </row>
    <row r="14" spans="1:88" x14ac:dyDescent="0.2">
      <c r="A14" s="8" t="str">
        <f t="shared" si="0"/>
        <v>mwg_nemiet_QU_13</v>
      </c>
      <c r="B14" s="7" t="s">
        <v>3827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>
        <v>107.14666205252617</v>
      </c>
      <c r="AU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</row>
    <row r="15" spans="1:88" x14ac:dyDescent="0.2">
      <c r="A15" s="8" t="str">
        <f t="shared" si="0"/>
        <v>mwg_nemiet_QU_14</v>
      </c>
      <c r="B15" s="7" t="s">
        <v>3827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>
        <v>106.80432743317168</v>
      </c>
      <c r="AU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</row>
    <row r="16" spans="1:88" x14ac:dyDescent="0.2">
      <c r="A16" s="8" t="str">
        <f t="shared" si="0"/>
        <v>mwg_nemiet_QU_15</v>
      </c>
      <c r="B16" s="7" t="s">
        <v>3827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>
        <v>105.93408125520092</v>
      </c>
      <c r="AU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</row>
    <row r="17" spans="1:88" x14ac:dyDescent="0.2">
      <c r="A17" s="8" t="str">
        <f t="shared" si="0"/>
        <v>mwg_nemiet_QU_16</v>
      </c>
      <c r="B17" s="7" t="s">
        <v>3827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>
        <v>105.93408125520092</v>
      </c>
      <c r="AU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</row>
    <row r="18" spans="1:88" x14ac:dyDescent="0.2">
      <c r="A18" s="8" t="str">
        <f t="shared" si="0"/>
        <v>mwg_nemiet_QU_17</v>
      </c>
      <c r="B18" s="7" t="s">
        <v>3827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>
        <v>106.17682764287493</v>
      </c>
      <c r="AU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</row>
    <row r="19" spans="1:88" x14ac:dyDescent="0.2">
      <c r="A19" s="8" t="str">
        <f t="shared" si="0"/>
        <v>mwg_nemiet_QU_18</v>
      </c>
      <c r="B19" s="7" t="s">
        <v>3827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>
        <v>103.18678807485794</v>
      </c>
      <c r="AU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</row>
    <row r="20" spans="1:88" x14ac:dyDescent="0.2">
      <c r="A20" s="8" t="str">
        <f t="shared" si="0"/>
        <v>mwg_nemiet_QU_19</v>
      </c>
      <c r="B20" s="7" t="s">
        <v>3827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>
        <v>105.54619880577734</v>
      </c>
      <c r="AU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</row>
    <row r="21" spans="1:88" x14ac:dyDescent="0.2">
      <c r="A21" s="8" t="str">
        <f t="shared" si="0"/>
        <v>mwg_nemiet_QU_20</v>
      </c>
      <c r="B21" s="7" t="s">
        <v>3827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>
        <v>105.81289363012574</v>
      </c>
      <c r="AU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</row>
    <row r="22" spans="1:88" x14ac:dyDescent="0.2">
      <c r="A22" s="8" t="str">
        <f t="shared" si="0"/>
        <v>mwg_nemiet_QU_21</v>
      </c>
      <c r="B22" s="7" t="s">
        <v>3827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>
        <v>99.562735775517652</v>
      </c>
      <c r="AU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</row>
    <row r="23" spans="1:88" x14ac:dyDescent="0.2">
      <c r="A23" s="8" t="str">
        <f t="shared" si="0"/>
        <v>mwg_nemiet_QU_22</v>
      </c>
      <c r="B23" s="7" t="s">
        <v>3827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>
        <v>107.52839473501612</v>
      </c>
      <c r="AU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</row>
    <row r="24" spans="1:88" x14ac:dyDescent="0.2">
      <c r="A24" s="8" t="str">
        <f t="shared" si="0"/>
        <v>mwg_nemiet_QU_23</v>
      </c>
      <c r="B24" s="7" t="s">
        <v>3827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>
        <v>104.95277748148264</v>
      </c>
      <c r="AU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</row>
    <row r="25" spans="1:88" x14ac:dyDescent="0.2">
      <c r="A25" s="8" t="str">
        <f t="shared" si="0"/>
        <v>mwg_nemiet_QU_24</v>
      </c>
      <c r="B25" s="7" t="s">
        <v>3827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>
        <v>104.64316399310054</v>
      </c>
      <c r="AU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</row>
    <row r="26" spans="1:88" x14ac:dyDescent="0.2">
      <c r="A26" s="8" t="str">
        <f t="shared" si="0"/>
        <v>mwg_nemiet_QU_25</v>
      </c>
      <c r="B26" s="7" t="s">
        <v>3827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>
        <v>106.40625769979457</v>
      </c>
      <c r="AU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</row>
    <row r="27" spans="1:88" x14ac:dyDescent="0.2">
      <c r="A27" s="8" t="str">
        <f t="shared" si="0"/>
        <v>mwg_nemiet_QU_26</v>
      </c>
      <c r="B27" s="7" t="s">
        <v>3827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>
        <v>105.66393789935424</v>
      </c>
      <c r="AU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</row>
    <row r="28" spans="1:88" x14ac:dyDescent="0.2">
      <c r="A28" s="8" t="str">
        <f t="shared" si="0"/>
        <v>mwg_mw_QU_1</v>
      </c>
      <c r="B28" s="7" t="s">
        <v>3828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>
        <v>185.18901829149962</v>
      </c>
      <c r="AU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</row>
    <row r="29" spans="1:88" x14ac:dyDescent="0.2">
      <c r="A29" s="8" t="str">
        <f t="shared" si="0"/>
        <v>mwg_mw_QU_2</v>
      </c>
      <c r="B29" s="7" t="s">
        <v>3828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>
        <v>139.59765763080523</v>
      </c>
      <c r="AU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</row>
    <row r="30" spans="1:88" x14ac:dyDescent="0.2">
      <c r="A30" s="8" t="str">
        <f t="shared" si="0"/>
        <v>mwg_mw_QU_3</v>
      </c>
      <c r="B30" s="7" t="s">
        <v>3828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>
        <v>161.40848492519228</v>
      </c>
      <c r="AU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</row>
    <row r="31" spans="1:88" x14ac:dyDescent="0.2">
      <c r="A31" s="8" t="str">
        <f t="shared" si="0"/>
        <v>mwg_mw_QU_4</v>
      </c>
      <c r="B31" s="7" t="s">
        <v>3828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>
        <v>130.37202247630481</v>
      </c>
      <c r="AU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</row>
    <row r="32" spans="1:88" x14ac:dyDescent="0.2">
      <c r="A32" s="8" t="str">
        <f t="shared" si="0"/>
        <v>mwg_mw_QU_5</v>
      </c>
      <c r="B32" s="7" t="s">
        <v>3828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>
        <v>164.32920072783236</v>
      </c>
      <c r="AU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</row>
    <row r="33" spans="1:88" x14ac:dyDescent="0.2">
      <c r="A33" s="8" t="str">
        <f t="shared" si="0"/>
        <v>mwg_mw_QU_6</v>
      </c>
      <c r="B33" s="7" t="s">
        <v>3828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>
        <v>155.90751368505374</v>
      </c>
      <c r="AU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</row>
    <row r="34" spans="1:88" x14ac:dyDescent="0.2">
      <c r="A34" s="8" t="str">
        <f t="shared" si="0"/>
        <v>mwg_mw_QU_7</v>
      </c>
      <c r="B34" s="7" t="s">
        <v>3828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>
        <v>162.1993281912147</v>
      </c>
      <c r="AU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</row>
    <row r="35" spans="1:88" x14ac:dyDescent="0.2">
      <c r="A35" s="8" t="str">
        <f t="shared" si="0"/>
        <v>mwg_mw_QU_8</v>
      </c>
      <c r="B35" s="7" t="s">
        <v>3828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>
        <v>162.08024099414195</v>
      </c>
      <c r="AU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</row>
    <row r="36" spans="1:88" x14ac:dyDescent="0.2">
      <c r="A36" s="8" t="str">
        <f t="shared" si="0"/>
        <v>mwg_mw_QU_9</v>
      </c>
      <c r="B36" s="7" t="s">
        <v>3828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>
        <v>189.16504560129232</v>
      </c>
      <c r="AU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</row>
    <row r="37" spans="1:88" x14ac:dyDescent="0.2">
      <c r="A37" s="8" t="str">
        <f t="shared" si="0"/>
        <v>mwg_mw_QU_10</v>
      </c>
      <c r="B37" s="7" t="s">
        <v>3828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>
        <v>143.48938519163937</v>
      </c>
      <c r="AU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</row>
    <row r="38" spans="1:88" x14ac:dyDescent="0.2">
      <c r="A38" s="8" t="str">
        <f t="shared" si="0"/>
        <v>mwg_mw_QU_11</v>
      </c>
      <c r="B38" s="7" t="s">
        <v>3828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>
        <v>139.15007526040586</v>
      </c>
      <c r="AU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</row>
    <row r="39" spans="1:88" x14ac:dyDescent="0.2">
      <c r="A39" s="8" t="str">
        <f t="shared" si="0"/>
        <v>mwg_mw_QU_12</v>
      </c>
      <c r="B39" s="7" t="s">
        <v>3828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>
        <v>196.64276030771936</v>
      </c>
      <c r="AU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</row>
    <row r="40" spans="1:88" x14ac:dyDescent="0.2">
      <c r="A40" s="8" t="str">
        <f t="shared" si="0"/>
        <v>mwg_mw_QU_13</v>
      </c>
      <c r="B40" s="7" t="s">
        <v>3828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>
        <v>157.16450906739425</v>
      </c>
      <c r="AU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</row>
    <row r="41" spans="1:88" x14ac:dyDescent="0.2">
      <c r="A41" s="8" t="str">
        <f t="shared" si="0"/>
        <v>mwg_mw_QU_14</v>
      </c>
      <c r="B41" s="7" t="s">
        <v>3828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>
        <v>144.69403329247558</v>
      </c>
      <c r="AU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</row>
    <row r="42" spans="1:88" x14ac:dyDescent="0.2">
      <c r="A42" s="8" t="str">
        <f t="shared" si="0"/>
        <v>mwg_mw_QU_15</v>
      </c>
      <c r="B42" s="7" t="s">
        <v>3828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>
        <v>139.47429723895218</v>
      </c>
      <c r="AU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</row>
    <row r="43" spans="1:88" x14ac:dyDescent="0.2">
      <c r="A43" s="8" t="str">
        <f t="shared" si="0"/>
        <v>mwg_mw_QU_16</v>
      </c>
      <c r="B43" s="7" t="s">
        <v>3828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>
        <v>139.47429723895218</v>
      </c>
      <c r="AU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</row>
    <row r="44" spans="1:88" x14ac:dyDescent="0.2">
      <c r="A44" s="8" t="str">
        <f t="shared" si="0"/>
        <v>mwg_mw_QU_17</v>
      </c>
      <c r="B44" s="7" t="s">
        <v>3828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>
        <v>161.01430848081623</v>
      </c>
      <c r="AU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</row>
    <row r="45" spans="1:88" x14ac:dyDescent="0.2">
      <c r="A45" s="8" t="str">
        <f t="shared" si="0"/>
        <v>mwg_mw_QU_18</v>
      </c>
      <c r="B45" s="7" t="s">
        <v>3828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>
        <v>160.93708741275239</v>
      </c>
      <c r="AU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</row>
    <row r="46" spans="1:88" x14ac:dyDescent="0.2">
      <c r="A46" s="8" t="str">
        <f t="shared" si="0"/>
        <v>mwg_mw_QU_19</v>
      </c>
      <c r="B46" s="7" t="s">
        <v>3828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>
        <v>152.63676766927418</v>
      </c>
      <c r="AU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</row>
    <row r="47" spans="1:88" x14ac:dyDescent="0.2">
      <c r="A47" s="8" t="str">
        <f t="shared" si="0"/>
        <v>mwg_mw_QU_20</v>
      </c>
      <c r="B47" s="7" t="s">
        <v>3828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>
        <v>150.02764766340525</v>
      </c>
      <c r="AU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</row>
    <row r="48" spans="1:88" x14ac:dyDescent="0.2">
      <c r="A48" s="8" t="str">
        <f t="shared" si="0"/>
        <v>mwg_mw_QU_21</v>
      </c>
      <c r="B48" s="7" t="s">
        <v>3828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>
        <v>145.64169739445751</v>
      </c>
      <c r="AU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</row>
    <row r="49" spans="1:88" x14ac:dyDescent="0.2">
      <c r="A49" s="8" t="str">
        <f t="shared" si="0"/>
        <v>mwg_mw_QU_22</v>
      </c>
      <c r="B49" s="7" t="s">
        <v>3828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>
        <v>150.83701280048888</v>
      </c>
      <c r="AU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</row>
    <row r="50" spans="1:88" x14ac:dyDescent="0.2">
      <c r="A50" s="8" t="str">
        <f t="shared" si="0"/>
        <v>mwg_mw_QU_23</v>
      </c>
      <c r="B50" s="7" t="s">
        <v>3828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>
        <v>139.46975559233516</v>
      </c>
      <c r="AU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</row>
    <row r="51" spans="1:88" x14ac:dyDescent="0.2">
      <c r="A51" s="8" t="str">
        <f t="shared" si="0"/>
        <v>mwg_mw_QU_24</v>
      </c>
      <c r="B51" s="7" t="s">
        <v>3828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>
        <v>157.62401562432186</v>
      </c>
      <c r="AU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</row>
    <row r="52" spans="1:88" x14ac:dyDescent="0.2">
      <c r="A52" s="8" t="str">
        <f t="shared" si="0"/>
        <v>mwg_mw_QU_25</v>
      </c>
      <c r="B52" s="7" t="s">
        <v>3828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>
        <v>170.89512936022498</v>
      </c>
      <c r="AU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</row>
    <row r="53" spans="1:88" x14ac:dyDescent="0.2">
      <c r="A53" s="8" t="str">
        <f t="shared" si="0"/>
        <v>mwg_mw_QU_26</v>
      </c>
      <c r="B53" s="7" t="s">
        <v>3828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>
        <v>124.39583314615339</v>
      </c>
      <c r="AU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</row>
    <row r="54" spans="1:88" x14ac:dyDescent="0.2">
      <c r="A54" s="8" t="str">
        <f t="shared" si="0"/>
        <v>bue_nemiet_QU_1</v>
      </c>
      <c r="B54" s="7" t="s">
        <v>3829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>
        <v>95.860120175597686</v>
      </c>
      <c r="AU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</row>
    <row r="55" spans="1:88" x14ac:dyDescent="0.2">
      <c r="A55" s="8" t="str">
        <f t="shared" si="0"/>
        <v>bue_nemiet_QU_2</v>
      </c>
      <c r="B55" s="7" t="s">
        <v>3829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>
        <v>96.293170333134441</v>
      </c>
      <c r="AU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</row>
    <row r="56" spans="1:88" x14ac:dyDescent="0.2">
      <c r="A56" s="8" t="str">
        <f t="shared" si="0"/>
        <v>bue_nemiet_QU_3</v>
      </c>
      <c r="B56" s="7" t="s">
        <v>3829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>
        <v>107.32127027943399</v>
      </c>
      <c r="AU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</row>
    <row r="57" spans="1:88" x14ac:dyDescent="0.2">
      <c r="A57" s="8" t="str">
        <f t="shared" si="0"/>
        <v>bue_nemiet_QU_5</v>
      </c>
      <c r="B57" s="7" t="s">
        <v>3829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>
        <v>85.018178766071017</v>
      </c>
      <c r="AU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</row>
    <row r="58" spans="1:88" x14ac:dyDescent="0.2">
      <c r="A58" s="8" t="str">
        <f t="shared" si="0"/>
        <v>bue_nemiet_QU_9</v>
      </c>
      <c r="B58" s="7" t="s">
        <v>3829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>
        <v>73.103523307335749</v>
      </c>
      <c r="AU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</row>
    <row r="59" spans="1:88" x14ac:dyDescent="0.2">
      <c r="A59" s="8" t="str">
        <f t="shared" si="0"/>
        <v>bue_nemiet_QU_10</v>
      </c>
      <c r="B59" s="7" t="s">
        <v>3829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>
        <v>90.785944690174233</v>
      </c>
      <c r="AU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</row>
    <row r="60" spans="1:88" x14ac:dyDescent="0.2">
      <c r="A60" s="8" t="str">
        <f t="shared" si="0"/>
        <v>bue_nemiet_QU_11</v>
      </c>
      <c r="B60" s="7" t="s">
        <v>3829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>
        <v>97.17930318221724</v>
      </c>
      <c r="AU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</row>
    <row r="61" spans="1:88" x14ac:dyDescent="0.2">
      <c r="A61" s="8" t="str">
        <f t="shared" si="0"/>
        <v>bue_nemiet_QU_12</v>
      </c>
      <c r="B61" s="7" t="s">
        <v>3829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>
        <v>98.261641792875125</v>
      </c>
      <c r="AU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</row>
    <row r="62" spans="1:88" x14ac:dyDescent="0.2">
      <c r="A62" s="8" t="str">
        <f t="shared" si="0"/>
        <v>bue_nemiet_QU_13</v>
      </c>
      <c r="B62" s="7" t="s">
        <v>3829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>
        <v>96.358979731562115</v>
      </c>
      <c r="AU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</row>
    <row r="63" spans="1:88" x14ac:dyDescent="0.2">
      <c r="A63" s="8" t="str">
        <f t="shared" si="0"/>
        <v>bue_nemiet_QU_14</v>
      </c>
      <c r="B63" s="7" t="s">
        <v>3829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>
        <v>97.439061350810519</v>
      </c>
      <c r="AU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</row>
    <row r="64" spans="1:88" x14ac:dyDescent="0.2">
      <c r="A64" s="8" t="str">
        <f t="shared" si="0"/>
        <v>bue_nemiet_QU_17</v>
      </c>
      <c r="B64" s="7" t="s">
        <v>3829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>
        <v>88.920376563333633</v>
      </c>
      <c r="AU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</row>
    <row r="65" spans="1:88" x14ac:dyDescent="0.2">
      <c r="A65" s="8" t="str">
        <f t="shared" si="0"/>
        <v>bue_nemiet_QU_18</v>
      </c>
      <c r="B65" s="7" t="s">
        <v>3829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>
        <v>88.585705473021633</v>
      </c>
      <c r="AU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</row>
    <row r="66" spans="1:88" x14ac:dyDescent="0.2">
      <c r="A66" s="8" t="str">
        <f t="shared" ref="A66:A129" si="1">CONCATENATE(B66,"_",C66,"_",D66)</f>
        <v>bue_nemiet_QU_19</v>
      </c>
      <c r="B66" s="7" t="s">
        <v>3829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>
        <v>105.27322824543801</v>
      </c>
      <c r="AU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</row>
    <row r="67" spans="1:88" x14ac:dyDescent="0.2">
      <c r="A67" s="8" t="str">
        <f t="shared" si="1"/>
        <v>bue_nemiet_QU_20</v>
      </c>
      <c r="B67" s="7" t="s">
        <v>3829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>
        <v>106.83491430585772</v>
      </c>
      <c r="AU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</row>
    <row r="68" spans="1:88" x14ac:dyDescent="0.2">
      <c r="A68" s="8" t="str">
        <f t="shared" si="1"/>
        <v>bue_nemiet_QU_21</v>
      </c>
      <c r="B68" s="7" t="s">
        <v>3829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>
        <v>106.08788982966648</v>
      </c>
      <c r="AU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</row>
    <row r="69" spans="1:88" x14ac:dyDescent="0.2">
      <c r="A69" s="8" t="str">
        <f t="shared" si="1"/>
        <v>bue_nemiet_QU_22</v>
      </c>
      <c r="B69" s="7" t="s">
        <v>3829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>
        <v>93.790410727225009</v>
      </c>
      <c r="AU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</row>
    <row r="70" spans="1:88" x14ac:dyDescent="0.2">
      <c r="A70" s="8" t="str">
        <f t="shared" si="1"/>
        <v>bue_nemiet_QU_23</v>
      </c>
      <c r="B70" s="7" t="s">
        <v>3829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>
        <v>100.73561752709558</v>
      </c>
      <c r="AU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</row>
    <row r="71" spans="1:88" x14ac:dyDescent="0.2">
      <c r="A71" s="8" t="str">
        <f t="shared" si="1"/>
        <v>bue_nemiet_QU_24</v>
      </c>
      <c r="B71" s="7" t="s">
        <v>3829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>
        <v>92.411310974277583</v>
      </c>
      <c r="AU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</row>
    <row r="72" spans="1:88" x14ac:dyDescent="0.2">
      <c r="A72" s="8" t="str">
        <f t="shared" si="1"/>
        <v>bue_nemiet_QU_25</v>
      </c>
      <c r="B72" s="7" t="s">
        <v>3829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>
        <v>97.742581913943724</v>
      </c>
      <c r="AU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</row>
    <row r="73" spans="1:88" x14ac:dyDescent="0.2">
      <c r="A73" s="8" t="str">
        <f t="shared" si="1"/>
        <v>bue_mw_QU_1</v>
      </c>
      <c r="B73" s="7" t="s">
        <v>3830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>
        <v>102.24515369272072</v>
      </c>
      <c r="AU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</row>
    <row r="74" spans="1:88" x14ac:dyDescent="0.2">
      <c r="A74" s="8" t="str">
        <f t="shared" si="1"/>
        <v>bue_mw_QU_2</v>
      </c>
      <c r="B74" s="7" t="s">
        <v>3830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>
        <v>100.75162568889493</v>
      </c>
      <c r="AU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</row>
    <row r="75" spans="1:88" x14ac:dyDescent="0.2">
      <c r="A75" s="8" t="str">
        <f t="shared" si="1"/>
        <v>bue_mw_QU_3</v>
      </c>
      <c r="B75" s="7" t="s">
        <v>3830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>
        <v>111.0641453485284</v>
      </c>
      <c r="AU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</row>
    <row r="76" spans="1:88" x14ac:dyDescent="0.2">
      <c r="A76" s="8" t="str">
        <f t="shared" si="1"/>
        <v>bue_mw_QU_5</v>
      </c>
      <c r="B76" s="7" t="s">
        <v>3830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>
        <v>86.295833069509811</v>
      </c>
      <c r="AU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</row>
    <row r="77" spans="1:88" x14ac:dyDescent="0.2">
      <c r="A77" s="8" t="str">
        <f t="shared" si="1"/>
        <v>bue_mw_QU_9</v>
      </c>
      <c r="B77" s="7" t="s">
        <v>3830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>
        <v>83.903031992333922</v>
      </c>
      <c r="AU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</row>
    <row r="78" spans="1:88" x14ac:dyDescent="0.2">
      <c r="A78" s="8" t="str">
        <f t="shared" si="1"/>
        <v>bue_mw_QU_10</v>
      </c>
      <c r="B78" s="7" t="s">
        <v>3830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>
        <v>94.525267340032869</v>
      </c>
      <c r="AU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</row>
    <row r="79" spans="1:88" x14ac:dyDescent="0.2">
      <c r="A79" s="8" t="str">
        <f t="shared" si="1"/>
        <v>bue_mw_QU_11</v>
      </c>
      <c r="B79" s="7" t="s">
        <v>3830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>
        <v>102.60485878855729</v>
      </c>
      <c r="AU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</row>
    <row r="80" spans="1:88" x14ac:dyDescent="0.2">
      <c r="A80" s="8" t="str">
        <f t="shared" si="1"/>
        <v>bue_mw_QU_12</v>
      </c>
      <c r="B80" s="7" t="s">
        <v>3830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>
        <v>105.78417340705728</v>
      </c>
      <c r="AU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</row>
    <row r="81" spans="1:88" x14ac:dyDescent="0.2">
      <c r="A81" s="8" t="str">
        <f t="shared" si="1"/>
        <v>bue_mw_QU_13</v>
      </c>
      <c r="B81" s="7" t="s">
        <v>3830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>
        <v>97.796342727316286</v>
      </c>
      <c r="AU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</row>
    <row r="82" spans="1:88" x14ac:dyDescent="0.2">
      <c r="A82" s="8" t="str">
        <f t="shared" si="1"/>
        <v>bue_mw_QU_14</v>
      </c>
      <c r="B82" s="7" t="s">
        <v>3830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>
        <v>99.650872412893136</v>
      </c>
      <c r="AU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</row>
    <row r="83" spans="1:88" x14ac:dyDescent="0.2">
      <c r="A83" s="8" t="str">
        <f t="shared" si="1"/>
        <v>bue_mw_QU_17</v>
      </c>
      <c r="B83" s="7" t="s">
        <v>3830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>
        <v>90.471962421423228</v>
      </c>
      <c r="AU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</row>
    <row r="84" spans="1:88" x14ac:dyDescent="0.2">
      <c r="A84" s="8" t="str">
        <f t="shared" si="1"/>
        <v>bue_mw_QU_18</v>
      </c>
      <c r="B84" s="7" t="s">
        <v>3830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>
        <v>93.762529861120385</v>
      </c>
      <c r="AU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</row>
    <row r="85" spans="1:88" x14ac:dyDescent="0.2">
      <c r="A85" s="8" t="str">
        <f t="shared" si="1"/>
        <v>bue_mw_QU_19</v>
      </c>
      <c r="B85" s="7" t="s">
        <v>3830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>
        <v>110.59784877156433</v>
      </c>
      <c r="AU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</row>
    <row r="86" spans="1:88" x14ac:dyDescent="0.2">
      <c r="A86" s="8" t="str">
        <f t="shared" si="1"/>
        <v>bue_mw_QU_20</v>
      </c>
      <c r="B86" s="7" t="s">
        <v>3830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>
        <v>104.77707564894845</v>
      </c>
      <c r="AU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</row>
    <row r="87" spans="1:88" x14ac:dyDescent="0.2">
      <c r="A87" s="8" t="str">
        <f t="shared" si="1"/>
        <v>bue_mw_QU_21</v>
      </c>
      <c r="B87" s="7" t="s">
        <v>3830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>
        <v>108.86777863567309</v>
      </c>
      <c r="AU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</row>
    <row r="88" spans="1:88" x14ac:dyDescent="0.2">
      <c r="A88" s="8" t="str">
        <f t="shared" si="1"/>
        <v>bue_mw_QU_22</v>
      </c>
      <c r="B88" s="7" t="s">
        <v>3830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>
        <v>96.386114170298413</v>
      </c>
      <c r="AU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</row>
    <row r="89" spans="1:88" x14ac:dyDescent="0.2">
      <c r="A89" s="8" t="str">
        <f t="shared" si="1"/>
        <v>bue_mw_QU_23</v>
      </c>
      <c r="B89" s="7" t="s">
        <v>3830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>
        <v>95.654416633579601</v>
      </c>
      <c r="AU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</row>
    <row r="90" spans="1:88" x14ac:dyDescent="0.2">
      <c r="A90" s="8" t="str">
        <f t="shared" si="1"/>
        <v>bue_mw_QU_24</v>
      </c>
      <c r="B90" s="7" t="s">
        <v>3830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>
        <v>95.063349315351545</v>
      </c>
      <c r="AU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</row>
    <row r="91" spans="1:88" x14ac:dyDescent="0.2">
      <c r="A91" s="8" t="str">
        <f t="shared" si="1"/>
        <v>bue_mw_QU_25</v>
      </c>
      <c r="B91" s="7" t="s">
        <v>3830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>
        <v>103.36455829100699</v>
      </c>
      <c r="AU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</row>
    <row r="92" spans="1:88" x14ac:dyDescent="0.2">
      <c r="A92" s="8" t="str">
        <f t="shared" si="1"/>
        <v>gem_nemiet_QU_1</v>
      </c>
      <c r="B92" s="7" t="s">
        <v>3837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>
        <v>104.32244147857335</v>
      </c>
      <c r="AU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</row>
    <row r="93" spans="1:88" x14ac:dyDescent="0.2">
      <c r="A93" s="8" t="str">
        <f t="shared" si="1"/>
        <v>gem_nemiet_QU_2</v>
      </c>
      <c r="B93" s="7" t="s">
        <v>3837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>
        <v>101.80496718276522</v>
      </c>
      <c r="AU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</row>
    <row r="94" spans="1:88" x14ac:dyDescent="0.2">
      <c r="A94" s="8" t="str">
        <f t="shared" si="1"/>
        <v>gem_nemiet_QU_3</v>
      </c>
      <c r="B94" s="7" t="s">
        <v>3837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>
        <v>108.40497296417676</v>
      </c>
      <c r="AU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</row>
    <row r="95" spans="1:88" x14ac:dyDescent="0.2">
      <c r="A95" s="8" t="str">
        <f t="shared" si="1"/>
        <v>gem_nemiet_QU_5</v>
      </c>
      <c r="B95" s="7" t="s">
        <v>3837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>
        <v>99.370165568126524</v>
      </c>
      <c r="AU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</row>
    <row r="96" spans="1:88" x14ac:dyDescent="0.2">
      <c r="A96" s="8" t="str">
        <f t="shared" si="1"/>
        <v>gem_nemiet_QU_9</v>
      </c>
      <c r="B96" s="7" t="s">
        <v>3837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>
        <v>93.83390603578664</v>
      </c>
      <c r="AU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</row>
    <row r="97" spans="1:88" x14ac:dyDescent="0.2">
      <c r="A97" s="8" t="str">
        <f t="shared" si="1"/>
        <v>gem_nemiet_QU_10</v>
      </c>
      <c r="B97" s="7" t="s">
        <v>3837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>
        <v>100.48550547308612</v>
      </c>
      <c r="AU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</row>
    <row r="98" spans="1:88" x14ac:dyDescent="0.2">
      <c r="A98" s="8" t="str">
        <f t="shared" si="1"/>
        <v>gem_nemiet_QU_11</v>
      </c>
      <c r="B98" s="7" t="s">
        <v>3837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>
        <v>103.71422850672297</v>
      </c>
      <c r="AU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</row>
    <row r="99" spans="1:88" x14ac:dyDescent="0.2">
      <c r="A99" s="8" t="str">
        <f t="shared" si="1"/>
        <v>gem_nemiet_QU_12</v>
      </c>
      <c r="B99" s="7" t="s">
        <v>3837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>
        <v>106.23263639534872</v>
      </c>
      <c r="AU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</row>
    <row r="100" spans="1:88" x14ac:dyDescent="0.2">
      <c r="A100" s="8" t="str">
        <f t="shared" si="1"/>
        <v>gem_nemiet_QU_13</v>
      </c>
      <c r="B100" s="7" t="s">
        <v>3837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>
        <v>103.97897456871868</v>
      </c>
      <c r="AU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</row>
    <row r="101" spans="1:88" x14ac:dyDescent="0.2">
      <c r="A101" s="8" t="str">
        <f t="shared" si="1"/>
        <v>gem_nemiet_QU_14</v>
      </c>
      <c r="B101" s="7" t="s">
        <v>3837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>
        <v>105.24068722578522</v>
      </c>
      <c r="AU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</row>
    <row r="102" spans="1:88" x14ac:dyDescent="0.2">
      <c r="A102" s="8" t="str">
        <f t="shared" si="1"/>
        <v>gem_nemiet_QU_17</v>
      </c>
      <c r="B102" s="7" t="s">
        <v>3837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>
        <v>99.827528644469908</v>
      </c>
      <c r="AU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</row>
    <row r="103" spans="1:88" x14ac:dyDescent="0.2">
      <c r="A103" s="8" t="str">
        <f t="shared" si="1"/>
        <v>gem_nemiet_QU_18</v>
      </c>
      <c r="B103" s="7" t="s">
        <v>3837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>
        <v>98.726006911290241</v>
      </c>
      <c r="AU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</row>
    <row r="104" spans="1:88" x14ac:dyDescent="0.2">
      <c r="A104" s="8" t="str">
        <f t="shared" si="1"/>
        <v>gem_nemiet_QU_19</v>
      </c>
      <c r="B104" s="7" t="s">
        <v>3837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>
        <v>106.59147503443936</v>
      </c>
      <c r="AU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</row>
    <row r="105" spans="1:88" x14ac:dyDescent="0.2">
      <c r="A105" s="8" t="str">
        <f t="shared" si="1"/>
        <v>gem_nemiet_QU_20</v>
      </c>
      <c r="B105" s="7" t="s">
        <v>3837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>
        <v>107.48232597125113</v>
      </c>
      <c r="AU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</row>
    <row r="106" spans="1:88" x14ac:dyDescent="0.2">
      <c r="A106" s="8" t="str">
        <f t="shared" si="1"/>
        <v>gem_nemiet_QU_21</v>
      </c>
      <c r="B106" s="7" t="s">
        <v>3837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>
        <v>103.5301119203436</v>
      </c>
      <c r="AU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</row>
    <row r="107" spans="1:88" x14ac:dyDescent="0.2">
      <c r="A107" s="8" t="str">
        <f t="shared" si="1"/>
        <v>gem_nemiet_QU_22</v>
      </c>
      <c r="B107" s="7" t="s">
        <v>3837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>
        <v>103.08255112225559</v>
      </c>
      <c r="AU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</row>
    <row r="108" spans="1:88" x14ac:dyDescent="0.2">
      <c r="A108" s="8" t="str">
        <f t="shared" si="1"/>
        <v>gem_nemiet_QU_23</v>
      </c>
      <c r="B108" s="7" t="s">
        <v>3837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>
        <v>107.27319200500034</v>
      </c>
      <c r="AU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</row>
    <row r="109" spans="1:88" x14ac:dyDescent="0.2">
      <c r="A109" s="8" t="str">
        <f t="shared" si="1"/>
        <v>gem_nemiet_QU_24</v>
      </c>
      <c r="B109" s="7" t="s">
        <v>3837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>
        <v>101.73145360730216</v>
      </c>
      <c r="AU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</row>
    <row r="110" spans="1:88" x14ac:dyDescent="0.2">
      <c r="A110" s="8" t="str">
        <f t="shared" si="1"/>
        <v>gem_nemiet_QU_25</v>
      </c>
      <c r="B110" s="7" t="s">
        <v>3837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>
        <v>104.71095462371835</v>
      </c>
      <c r="AU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</row>
    <row r="111" spans="1:88" x14ac:dyDescent="0.2">
      <c r="A111" s="8" t="str">
        <f t="shared" si="1"/>
        <v>gem_mw_QU_1</v>
      </c>
      <c r="B111" s="7" t="s">
        <v>3838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>
        <v>148.07665036480122</v>
      </c>
      <c r="AU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</row>
    <row r="112" spans="1:88" x14ac:dyDescent="0.2">
      <c r="A112" s="8" t="str">
        <f t="shared" si="1"/>
        <v>gem_mw_QU_2</v>
      </c>
      <c r="B112" s="7" t="s">
        <v>3838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>
        <v>124.6379362648595</v>
      </c>
      <c r="AU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</row>
    <row r="113" spans="1:88" x14ac:dyDescent="0.2">
      <c r="A113" s="8" t="str">
        <f t="shared" si="1"/>
        <v>gem_mw_QU_3</v>
      </c>
      <c r="B113" s="7" t="s">
        <v>3838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>
        <v>141.2187187287555</v>
      </c>
      <c r="AU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</row>
    <row r="114" spans="1:88" x14ac:dyDescent="0.2">
      <c r="A114" s="8" t="str">
        <f t="shared" si="1"/>
        <v>gem_mw_QU_5</v>
      </c>
      <c r="B114" s="7" t="s">
        <v>3838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>
        <v>130.3603266367931</v>
      </c>
      <c r="AU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</row>
    <row r="115" spans="1:88" x14ac:dyDescent="0.2">
      <c r="A115" s="8" t="str">
        <f t="shared" si="1"/>
        <v>gem_mw_QU_9</v>
      </c>
      <c r="B115" s="7" t="s">
        <v>3838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>
        <v>139.71584189518526</v>
      </c>
      <c r="AU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</row>
    <row r="116" spans="1:88" x14ac:dyDescent="0.2">
      <c r="A116" s="8" t="str">
        <f t="shared" si="1"/>
        <v>gem_mw_QU_10</v>
      </c>
      <c r="B116" s="7" t="s">
        <v>3838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>
        <v>123.13694778854519</v>
      </c>
      <c r="AU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</row>
    <row r="117" spans="1:88" x14ac:dyDescent="0.2">
      <c r="A117" s="8" t="str">
        <f t="shared" si="1"/>
        <v>gem_mw_QU_11</v>
      </c>
      <c r="B117" s="7" t="s">
        <v>3838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>
        <v>125.16215752983121</v>
      </c>
      <c r="AU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</row>
    <row r="118" spans="1:88" x14ac:dyDescent="0.2">
      <c r="A118" s="8" t="str">
        <f t="shared" si="1"/>
        <v>gem_mw_QU_12</v>
      </c>
      <c r="B118" s="7" t="s">
        <v>3838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>
        <v>157.21459935782676</v>
      </c>
      <c r="AU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</row>
    <row r="119" spans="1:88" x14ac:dyDescent="0.2">
      <c r="A119" s="8" t="str">
        <f t="shared" si="1"/>
        <v>gem_mw_QU_13</v>
      </c>
      <c r="B119" s="7" t="s">
        <v>3838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>
        <v>131.98599002365711</v>
      </c>
      <c r="AU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</row>
    <row r="120" spans="1:88" x14ac:dyDescent="0.2">
      <c r="A120" s="8" t="str">
        <f t="shared" si="1"/>
        <v>gem_mw_QU_14</v>
      </c>
      <c r="B120" s="7" t="s">
        <v>3838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>
        <v>127.93645246110974</v>
      </c>
      <c r="AU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</row>
    <row r="121" spans="1:88" x14ac:dyDescent="0.2">
      <c r="A121" s="8" t="str">
        <f t="shared" si="1"/>
        <v>gem_mw_QU_17</v>
      </c>
      <c r="B121" s="7" t="s">
        <v>3838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>
        <v>129.49716896597423</v>
      </c>
      <c r="AU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</row>
    <row r="122" spans="1:88" x14ac:dyDescent="0.2">
      <c r="A122" s="8" t="str">
        <f t="shared" si="1"/>
        <v>gem_mw_QU_18</v>
      </c>
      <c r="B122" s="7" t="s">
        <v>3838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>
        <v>133.03145513820411</v>
      </c>
      <c r="AU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</row>
    <row r="123" spans="1:88" x14ac:dyDescent="0.2">
      <c r="A123" s="8" t="str">
        <f t="shared" si="1"/>
        <v>gem_mw_QU_19</v>
      </c>
      <c r="B123" s="7" t="s">
        <v>3838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>
        <v>136.25728123217448</v>
      </c>
      <c r="AU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</row>
    <row r="124" spans="1:88" x14ac:dyDescent="0.2">
      <c r="A124" s="8" t="str">
        <f t="shared" si="1"/>
        <v>gem_mw_QU_20</v>
      </c>
      <c r="B124" s="7" t="s">
        <v>3838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>
        <v>132.09635779198493</v>
      </c>
      <c r="AU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</row>
    <row r="125" spans="1:88" x14ac:dyDescent="0.2">
      <c r="A125" s="8" t="str">
        <f t="shared" si="1"/>
        <v>gem_mw_QU_21</v>
      </c>
      <c r="B125" s="7" t="s">
        <v>3838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>
        <v>132.01726465134897</v>
      </c>
      <c r="AU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</row>
    <row r="126" spans="1:88" x14ac:dyDescent="0.2">
      <c r="A126" s="8" t="str">
        <f t="shared" si="1"/>
        <v>gem_mw_QU_22</v>
      </c>
      <c r="B126" s="7" t="s">
        <v>3838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>
        <v>128.30866586555541</v>
      </c>
      <c r="AU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</row>
    <row r="127" spans="1:88" x14ac:dyDescent="0.2">
      <c r="A127" s="8" t="str">
        <f t="shared" si="1"/>
        <v>gem_mw_QU_23</v>
      </c>
      <c r="B127" s="7" t="s">
        <v>3838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>
        <v>125.22162695454293</v>
      </c>
      <c r="AU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</row>
    <row r="128" spans="1:88" x14ac:dyDescent="0.2">
      <c r="A128" s="8" t="str">
        <f t="shared" si="1"/>
        <v>gem_mw_QU_24</v>
      </c>
      <c r="B128" s="7" t="s">
        <v>3838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>
        <v>131.95026689430068</v>
      </c>
      <c r="AU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</row>
    <row r="129" spans="1:88" x14ac:dyDescent="0.2">
      <c r="A129" s="8" t="str">
        <f t="shared" si="1"/>
        <v>gem_mw_QU_25</v>
      </c>
      <c r="B129" s="7" t="s">
        <v>3838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>
        <v>143.26625094018502</v>
      </c>
      <c r="AU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</row>
    <row r="130" spans="1:88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</row>
    <row r="131" spans="1:88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</row>
    <row r="132" spans="1:88" s="5" customFormat="1" x14ac:dyDescent="0.2">
      <c r="BH132" s="9"/>
      <c r="BI132" s="9"/>
    </row>
    <row r="133" spans="1:88" s="5" customFormat="1" x14ac:dyDescent="0.2"/>
    <row r="134" spans="1:88" s="5" customFormat="1" ht="15" x14ac:dyDescent="0.25">
      <c r="A134" s="44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22" t="s">
        <v>3877</v>
      </c>
    </row>
    <row r="135" spans="1:88" x14ac:dyDescent="0.2">
      <c r="A135" s="8" t="str">
        <f t="shared" ref="A135:A198" si="2">CONCATENATE(B135,"_",C135,"_",D135)</f>
        <v>mwg_nemiet_Ja_1</v>
      </c>
      <c r="B135" s="7" t="s">
        <v>3827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132.21290979768384</v>
      </c>
      <c r="AC135" s="9"/>
      <c r="AN135" s="20"/>
      <c r="AO135" s="5"/>
      <c r="AP135" s="5"/>
      <c r="AQ135" s="20"/>
    </row>
    <row r="136" spans="1:88" x14ac:dyDescent="0.2">
      <c r="A136" s="8" t="str">
        <f t="shared" si="2"/>
        <v>mwg_nemiet_Ja_2</v>
      </c>
      <c r="B136" s="7" t="s">
        <v>3827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122.44536450714698</v>
      </c>
      <c r="AC136" s="9"/>
      <c r="AN136" s="20"/>
      <c r="AO136" s="5"/>
      <c r="AP136" s="5"/>
      <c r="AQ136" s="20"/>
      <c r="BD136" s="20"/>
    </row>
    <row r="137" spans="1:88" x14ac:dyDescent="0.2">
      <c r="A137" s="8" t="str">
        <f t="shared" si="2"/>
        <v>mwg_nemiet_Ja_3</v>
      </c>
      <c r="B137" s="7" t="s">
        <v>3827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133.72798728153106</v>
      </c>
      <c r="AC137" s="9"/>
      <c r="AN137" s="20"/>
      <c r="AO137" s="5"/>
      <c r="AP137" s="5"/>
      <c r="AQ137" s="20"/>
    </row>
    <row r="138" spans="1:88" x14ac:dyDescent="0.2">
      <c r="A138" s="8" t="str">
        <f t="shared" si="2"/>
        <v>mwg_nemiet_Ja_4</v>
      </c>
      <c r="B138" s="7" t="s">
        <v>3827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135.95401979907325</v>
      </c>
      <c r="AC138" s="9"/>
      <c r="AN138" s="20"/>
      <c r="AO138" s="5"/>
      <c r="AP138" s="5"/>
      <c r="AQ138" s="20"/>
    </row>
    <row r="139" spans="1:88" x14ac:dyDescent="0.2">
      <c r="A139" s="8" t="str">
        <f t="shared" si="2"/>
        <v>mwg_nemiet_Ja_5</v>
      </c>
      <c r="B139" s="7" t="s">
        <v>3827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132.63465433997777</v>
      </c>
      <c r="AC139" s="9"/>
      <c r="AN139" s="20"/>
      <c r="AO139" s="5"/>
      <c r="AP139" s="5"/>
      <c r="AQ139" s="20"/>
    </row>
    <row r="140" spans="1:88" x14ac:dyDescent="0.2">
      <c r="A140" s="8" t="str">
        <f t="shared" si="2"/>
        <v>mwg_nemiet_Ja_6</v>
      </c>
      <c r="B140" s="7" t="s">
        <v>3827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131.03788201279846</v>
      </c>
      <c r="AC140" s="9"/>
      <c r="AN140" s="20"/>
      <c r="AO140" s="5"/>
      <c r="AP140" s="5"/>
      <c r="AQ140" s="20"/>
    </row>
    <row r="141" spans="1:88" x14ac:dyDescent="0.2">
      <c r="A141" s="8" t="str">
        <f t="shared" si="2"/>
        <v>mwg_nemiet_Ja_7</v>
      </c>
      <c r="B141" s="7" t="s">
        <v>3827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129.12063110760744</v>
      </c>
      <c r="AC141" s="9"/>
      <c r="AN141" s="20"/>
      <c r="AO141" s="5"/>
      <c r="AP141" s="5"/>
      <c r="AQ141" s="20"/>
    </row>
    <row r="142" spans="1:88" x14ac:dyDescent="0.2">
      <c r="A142" s="8" t="str">
        <f t="shared" si="2"/>
        <v>mwg_nemiet_Ja_8</v>
      </c>
      <c r="B142" s="7" t="s">
        <v>3827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144.89703732764363</v>
      </c>
      <c r="AC142" s="9"/>
      <c r="AN142" s="20"/>
      <c r="AO142" s="5"/>
      <c r="AP142" s="5"/>
      <c r="AQ142" s="20"/>
    </row>
    <row r="143" spans="1:88" x14ac:dyDescent="0.2">
      <c r="A143" s="8" t="str">
        <f t="shared" si="2"/>
        <v>mwg_nemiet_Ja_9</v>
      </c>
      <c r="B143" s="7" t="s">
        <v>3827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125.8674048055953</v>
      </c>
      <c r="AC143" s="9"/>
      <c r="AN143" s="20"/>
      <c r="AO143" s="5"/>
      <c r="AP143" s="5"/>
      <c r="AQ143" s="20"/>
    </row>
    <row r="144" spans="1:88" x14ac:dyDescent="0.2">
      <c r="A144" s="8" t="str">
        <f t="shared" si="2"/>
        <v>mwg_nemiet_Ja_10</v>
      </c>
      <c r="B144" s="7" t="s">
        <v>3827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128.85406396919637</v>
      </c>
      <c r="AC144" s="9"/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3827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129.5613062559425</v>
      </c>
      <c r="AC145" s="9"/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3827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135.05685728004394</v>
      </c>
      <c r="AC146" s="9"/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3827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127.8375211205246</v>
      </c>
      <c r="AC147" s="9"/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3827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144.2082463125067</v>
      </c>
      <c r="AC148" s="9"/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3827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130.87163350184517</v>
      </c>
      <c r="AC149" s="9"/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3827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130.87163350184517</v>
      </c>
      <c r="AC150" s="9"/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3827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128.68102104893703</v>
      </c>
      <c r="AC151" s="9"/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3827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127.89496222034464</v>
      </c>
      <c r="AC152" s="9"/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3827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125.94634906085132</v>
      </c>
      <c r="AC153" s="9"/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3827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128.30128812404627</v>
      </c>
      <c r="AC154" s="9"/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3827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120.39303367223528</v>
      </c>
      <c r="AC155" s="9"/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3827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135.72155358473105</v>
      </c>
      <c r="AC156" s="9"/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3827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140.20353475503987</v>
      </c>
      <c r="AC157" s="9"/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3827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134.56241847642463</v>
      </c>
      <c r="AC158" s="9"/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3827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141.4391792285042</v>
      </c>
      <c r="AC159" s="9"/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3827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134.78602140879116</v>
      </c>
      <c r="AC160" s="9"/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3828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276.74138697874031</v>
      </c>
      <c r="AC161" s="9"/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3828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204.07089773562163</v>
      </c>
      <c r="AC162" s="9"/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3828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248.12911335428331</v>
      </c>
      <c r="AC163" s="9"/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3828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201.23279430668416</v>
      </c>
      <c r="AC164" s="9"/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3828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247.06382407457434</v>
      </c>
      <c r="AC165" s="9"/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3828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236.81701796745494</v>
      </c>
      <c r="AC166" s="9"/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3828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233.56072348458352</v>
      </c>
      <c r="AC167" s="9"/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3828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272.55998407628101</v>
      </c>
      <c r="AC168" s="9"/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3828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267.49592261159967</v>
      </c>
      <c r="AC169" s="9"/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3828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217.53609696681079</v>
      </c>
      <c r="AC170" s="9"/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3828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210.627925424642</v>
      </c>
      <c r="AC171" s="9"/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3828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299.51578641418541</v>
      </c>
      <c r="AC172" s="9"/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3828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233.08982769164234</v>
      </c>
      <c r="AC173" s="9"/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3828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241.01597788170852</v>
      </c>
      <c r="AC174" s="9"/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3828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212.08460994192913</v>
      </c>
      <c r="AC175" s="9"/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3828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212.08460994192913</v>
      </c>
      <c r="AC176" s="9"/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3828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240.83410873783779</v>
      </c>
      <c r="AC177" s="9"/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3828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245.28376599611849</v>
      </c>
      <c r="AC178" s="9"/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3828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224.58062130933615</v>
      </c>
      <c r="AC179" s="9"/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3828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224.65254364247323</v>
      </c>
      <c r="AC180" s="9"/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3828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218.74306119433191</v>
      </c>
      <c r="AC181" s="9"/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3828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234.93396001573328</v>
      </c>
      <c r="AC182" s="9"/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3828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230.74493973753425</v>
      </c>
      <c r="AC183" s="9"/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3828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252.44350529950134</v>
      </c>
      <c r="AC184" s="9"/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3828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282.44936218670745</v>
      </c>
      <c r="AC185" s="9"/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3828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194.50294590633223</v>
      </c>
      <c r="AC186" s="9"/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3829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99.893942658961592</v>
      </c>
      <c r="AC187" s="9"/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3829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101.30822409638563</v>
      </c>
      <c r="AC188" s="9"/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3829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145.78244646057652</v>
      </c>
      <c r="AC189" s="9"/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3829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99.561424853465027</v>
      </c>
      <c r="AC190" s="9"/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3829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90.619257090395749</v>
      </c>
      <c r="AC191" s="9"/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3829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95.996773795797253</v>
      </c>
      <c r="AC192" s="9"/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3829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99.244190895291808</v>
      </c>
      <c r="AC193" s="9"/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3829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115.6971282219355</v>
      </c>
      <c r="AC194" s="9"/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3829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121.84219658326607</v>
      </c>
      <c r="AC195" s="9"/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3829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98.65032556742419</v>
      </c>
      <c r="AC196" s="9"/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3829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99.463191708121897</v>
      </c>
      <c r="AC197" s="9"/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3829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108.87420053515842</v>
      </c>
      <c r="AC198" s="9"/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3829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120.95096813350004</v>
      </c>
      <c r="AC199" s="9"/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3829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111.11210944023557</v>
      </c>
      <c r="AC200" s="9"/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3829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110.16034289634362</v>
      </c>
      <c r="AC201" s="9"/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3829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125.26660272200449</v>
      </c>
      <c r="AC202" s="9"/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3829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120.58217612181714</v>
      </c>
      <c r="AC203" s="9"/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3829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111.57820539327759</v>
      </c>
      <c r="AC204" s="9"/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3829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125.3452542907779</v>
      </c>
      <c r="AC205" s="9"/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3830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135.03426032382734</v>
      </c>
      <c r="AC206" s="9"/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3830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135.82027871429372</v>
      </c>
      <c r="AC207" s="9"/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3830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192.37843431498459</v>
      </c>
      <c r="AC208" s="9"/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3830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126.78937432040954</v>
      </c>
      <c r="AC209" s="9"/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3830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132.09719896119071</v>
      </c>
      <c r="AC210" s="9"/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3830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125.84707277856593</v>
      </c>
      <c r="AC211" s="9"/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3830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130.80256638463587</v>
      </c>
      <c r="AC212" s="9"/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3830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166.35468865546628</v>
      </c>
      <c r="AC213" s="9"/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3830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157.25791686798743</v>
      </c>
      <c r="AC214" s="9"/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3830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126.20975569770674</v>
      </c>
      <c r="AC215" s="9"/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3830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129.41185652878829</v>
      </c>
      <c r="AC216" s="9"/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3830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147.10012833609605</v>
      </c>
      <c r="AC217" s="9"/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3830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157.87387297612003</v>
      </c>
      <c r="AC218" s="9"/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3830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136.69217502237692</v>
      </c>
      <c r="AC219" s="9"/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3830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143.16850525601927</v>
      </c>
      <c r="AC220" s="9"/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3830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163.56167714396895</v>
      </c>
      <c r="AC221" s="9"/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3830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144.99857045933132</v>
      </c>
      <c r="AC222" s="9"/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3830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144.24475338703706</v>
      </c>
      <c r="AC223" s="9"/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3830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170.63527964139482</v>
      </c>
      <c r="AC224" s="9"/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3837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119.45880429103087</v>
      </c>
      <c r="AC225" s="9"/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3837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114.81643675777104</v>
      </c>
      <c r="AC226" s="9"/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3837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139.7591041627401</v>
      </c>
      <c r="AC227" s="9"/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3837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120.04316606815021</v>
      </c>
      <c r="AC228" s="9"/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3837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111.71491594264729</v>
      </c>
      <c r="AC229" s="9"/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3837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115.24284657822878</v>
      </c>
      <c r="AC230" s="9"/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3837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117.9214745433747</v>
      </c>
      <c r="AC231" s="9"/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3837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129.05769613886429</v>
      </c>
      <c r="AC232" s="9"/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3837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126.21365616254703</v>
      </c>
      <c r="AC233" s="9"/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3837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125.87467074026267</v>
      </c>
      <c r="AC234" s="9"/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3837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116.95776183790834</v>
      </c>
      <c r="AC235" s="9"/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3837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121.29843108441702</v>
      </c>
      <c r="AC236" s="9"/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3837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125.17137231572352</v>
      </c>
      <c r="AC237" s="9"/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3837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122.46079247033046</v>
      </c>
      <c r="AC238" s="9"/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3837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118.43624342725825</v>
      </c>
      <c r="AC239" s="9"/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3837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132.77275534281895</v>
      </c>
      <c r="AC240" s="9"/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3837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139.73196004737503</v>
      </c>
      <c r="AC241" s="9"/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3837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127.81332431712426</v>
      </c>
      <c r="AC242" s="9"/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3837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137.3970455322673</v>
      </c>
      <c r="AC243" s="9"/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3838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211.17564160001876</v>
      </c>
      <c r="AC244" s="9"/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3838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176.3133011126794</v>
      </c>
      <c r="AC245" s="9"/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3838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227.07186046086184</v>
      </c>
      <c r="AC246" s="9"/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3838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194.03201608285266</v>
      </c>
      <c r="AC247" s="9"/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3838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206.46212698273243</v>
      </c>
      <c r="AC248" s="9"/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3838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176.78885251266777</v>
      </c>
      <c r="AC249" s="9"/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3838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177.03234648645284</v>
      </c>
      <c r="AC250" s="9"/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3838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243.27033336819474</v>
      </c>
      <c r="AC251" s="9"/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3838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201.2084571110552</v>
      </c>
      <c r="AC252" s="9"/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3838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188.77052490886706</v>
      </c>
      <c r="AC253" s="9"/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3838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190.03957670642507</v>
      </c>
      <c r="AC254" s="9"/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3838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203.91685757110955</v>
      </c>
      <c r="AC255" s="9"/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3838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197.85656567561216</v>
      </c>
      <c r="AC256" s="9"/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3838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187.02156609670411</v>
      </c>
      <c r="AC257" s="9"/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3838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189.24425648941406</v>
      </c>
      <c r="AC258" s="9"/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3838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206.61702876383671</v>
      </c>
      <c r="AC259" s="9"/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3838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203.89838532265702</v>
      </c>
      <c r="AC260" s="9"/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3838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207.79684184526624</v>
      </c>
      <c r="AC261" s="9"/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3838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238.18079654885872</v>
      </c>
      <c r="AC262" s="9"/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3832</v>
      </c>
      <c r="C263" s="7" t="s">
        <v>188</v>
      </c>
      <c r="D263" s="7">
        <v>1</v>
      </c>
      <c r="E263" s="9" t="s">
        <v>3836</v>
      </c>
      <c r="F263" s="9">
        <v>5.4789465632393688E-2</v>
      </c>
      <c r="G263" s="9">
        <v>5.2489950613314948E-2</v>
      </c>
      <c r="H263" s="9">
        <v>5.2459360608937536E-2</v>
      </c>
      <c r="I263" s="9">
        <v>5.1674196380590461E-2</v>
      </c>
      <c r="J263" s="9">
        <v>4.9220588443118843E-2</v>
      </c>
      <c r="K263" s="9">
        <v>4.4502140556389271E-2</v>
      </c>
      <c r="L263" s="9">
        <v>4.4194696513751013E-2</v>
      </c>
      <c r="M263" s="9">
        <v>4.4302639496105432E-2</v>
      </c>
      <c r="N263" s="9">
        <v>4.4801311048423054E-2</v>
      </c>
      <c r="O263" s="9">
        <v>4.4793635611508259E-2</v>
      </c>
      <c r="P263" s="9">
        <v>4.3538111924188001E-2</v>
      </c>
      <c r="Q263" s="9">
        <v>4.3494052851650755E-2</v>
      </c>
      <c r="R263" s="9">
        <v>4.0180071443632219E-2</v>
      </c>
      <c r="S263" s="9">
        <v>3.7830444845728332E-2</v>
      </c>
      <c r="T263" s="9">
        <v>3.8105313153199455E-2</v>
      </c>
      <c r="U263" s="9">
        <v>3.5403424184837239E-2</v>
      </c>
      <c r="V263" s="9">
        <v>3.237650314659285E-2</v>
      </c>
      <c r="W263" s="20">
        <v>3.1493249884618421E-2</v>
      </c>
      <c r="X263" s="9">
        <v>2.8784177426908444E-2</v>
      </c>
      <c r="Y263" s="9">
        <v>2.6772738481623089E-2</v>
      </c>
      <c r="AC263" s="9"/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3832</v>
      </c>
      <c r="C264" s="7" t="s">
        <v>188</v>
      </c>
      <c r="D264" s="7">
        <v>2</v>
      </c>
      <c r="E264" s="9" t="s">
        <v>3836</v>
      </c>
      <c r="F264" s="9">
        <v>5.7213099145298943E-2</v>
      </c>
      <c r="G264" s="9">
        <v>5.3740252361557231E-2</v>
      </c>
      <c r="H264" s="9">
        <v>5.4430001127603635E-2</v>
      </c>
      <c r="I264" s="9">
        <v>5.3936981411266009E-2</v>
      </c>
      <c r="J264" s="9">
        <v>5.1920498232788485E-2</v>
      </c>
      <c r="K264" s="9">
        <v>4.6867211401339211E-2</v>
      </c>
      <c r="L264" s="9">
        <v>4.6133070484694817E-2</v>
      </c>
      <c r="M264" s="9">
        <v>4.6237622656183613E-2</v>
      </c>
      <c r="N264" s="9">
        <v>4.6980853467724203E-2</v>
      </c>
      <c r="O264" s="9">
        <v>4.6603369525502432E-2</v>
      </c>
      <c r="P264" s="9">
        <v>4.5691039598880934E-2</v>
      </c>
      <c r="Q264" s="9">
        <v>4.5464403723196725E-2</v>
      </c>
      <c r="R264" s="9">
        <v>4.2063126706825285E-2</v>
      </c>
      <c r="S264" s="9">
        <v>4.0213944142994909E-2</v>
      </c>
      <c r="T264" s="9">
        <v>3.9302141174884613E-2</v>
      </c>
      <c r="U264" s="9">
        <v>3.7432684337737929E-2</v>
      </c>
      <c r="V264" s="9">
        <v>3.5683544422180517E-2</v>
      </c>
      <c r="W264" s="20">
        <v>3.492405299587413E-2</v>
      </c>
      <c r="X264" s="9">
        <v>3.3574890851541694E-2</v>
      </c>
      <c r="Y264" s="9">
        <v>3.3593897892533121E-2</v>
      </c>
      <c r="AC264" s="9"/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3832</v>
      </c>
      <c r="C265" s="7" t="s">
        <v>188</v>
      </c>
      <c r="D265" s="7">
        <v>3</v>
      </c>
      <c r="E265" s="9" t="s">
        <v>3836</v>
      </c>
      <c r="F265" s="9">
        <v>5.6788717648884511E-2</v>
      </c>
      <c r="G265" s="9">
        <v>5.3915934539923764E-2</v>
      </c>
      <c r="H265" s="9">
        <v>5.4240863331250999E-2</v>
      </c>
      <c r="I265" s="9">
        <v>5.2842006578494936E-2</v>
      </c>
      <c r="J265" s="9">
        <v>5.1015578551418833E-2</v>
      </c>
      <c r="K265" s="9">
        <v>4.5981289674189518E-2</v>
      </c>
      <c r="L265" s="9">
        <v>4.5389652282579553E-2</v>
      </c>
      <c r="M265" s="9">
        <v>4.5635787969607045E-2</v>
      </c>
      <c r="N265" s="9">
        <v>4.6370645716236815E-2</v>
      </c>
      <c r="O265" s="9">
        <v>4.6033549103694393E-2</v>
      </c>
      <c r="P265" s="9">
        <v>4.5076865148312772E-2</v>
      </c>
      <c r="Q265" s="9">
        <v>4.5225484801207694E-2</v>
      </c>
      <c r="R265" s="9">
        <v>4.0935694940630596E-2</v>
      </c>
      <c r="S265" s="9">
        <v>3.9403475773667838E-2</v>
      </c>
      <c r="T265" s="9">
        <v>3.8590176213753373E-2</v>
      </c>
      <c r="U265" s="9">
        <v>3.5852005611987661E-2</v>
      </c>
      <c r="V265" s="9">
        <v>3.3574662234336056E-2</v>
      </c>
      <c r="W265" s="20">
        <v>3.2904148636877226E-2</v>
      </c>
      <c r="X265" s="9">
        <v>3.0780700911790807E-2</v>
      </c>
      <c r="Y265" s="9">
        <v>3.0084090290206193E-2</v>
      </c>
      <c r="AC265" s="9"/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3832</v>
      </c>
      <c r="C266" s="7" t="s">
        <v>188</v>
      </c>
      <c r="D266" s="7">
        <v>4</v>
      </c>
      <c r="E266" s="9" t="s">
        <v>3836</v>
      </c>
      <c r="F266" s="9">
        <v>6.0321504225242725E-2</v>
      </c>
      <c r="G266" s="9">
        <v>5.8110182148854793E-2</v>
      </c>
      <c r="H266" s="9">
        <v>5.8075357098757226E-2</v>
      </c>
      <c r="I266" s="9">
        <v>5.737380537019094E-2</v>
      </c>
      <c r="J266" s="9">
        <v>5.5297318338074122E-2</v>
      </c>
      <c r="K266" s="9">
        <v>5.0637352667905276E-2</v>
      </c>
      <c r="L266" s="9">
        <v>4.8081057929103221E-2</v>
      </c>
      <c r="M266" s="9">
        <v>4.7472799533067669E-2</v>
      </c>
      <c r="N266" s="9">
        <v>5.0956612109199474E-2</v>
      </c>
      <c r="O266" s="9">
        <v>4.9267844308657785E-2</v>
      </c>
      <c r="P266" s="9">
        <v>4.8593300309383594E-2</v>
      </c>
      <c r="Q266" s="9">
        <v>4.8309315044719137E-2</v>
      </c>
      <c r="R266" s="9">
        <v>4.4376413322200742E-2</v>
      </c>
      <c r="S266" s="9">
        <v>4.1622889644424212E-2</v>
      </c>
      <c r="T266" s="9">
        <v>4.2106061695472888E-2</v>
      </c>
      <c r="U266" s="9">
        <v>3.9469569279788952E-2</v>
      </c>
      <c r="V266" s="9">
        <v>3.8028479612314585E-2</v>
      </c>
      <c r="W266" s="20">
        <v>3.8171847165294009E-2</v>
      </c>
      <c r="X266" s="9">
        <v>3.8103366858024318E-2</v>
      </c>
      <c r="Y266" s="9">
        <v>3.8789538352926832E-2</v>
      </c>
      <c r="AC266" s="9"/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3832</v>
      </c>
      <c r="C267" s="7" t="s">
        <v>188</v>
      </c>
      <c r="D267" s="7">
        <v>5</v>
      </c>
      <c r="E267" s="9" t="s">
        <v>3836</v>
      </c>
      <c r="F267" s="9">
        <v>5.3344896978513828E-2</v>
      </c>
      <c r="G267" s="9">
        <v>5.1033903326710248E-2</v>
      </c>
      <c r="H267" s="9">
        <v>5.168837538024515E-2</v>
      </c>
      <c r="I267" s="9">
        <v>5.0400689620144053E-2</v>
      </c>
      <c r="J267" s="9">
        <v>4.7920163403323376E-2</v>
      </c>
      <c r="K267" s="9">
        <v>4.3318502967478259E-2</v>
      </c>
      <c r="L267" s="9">
        <v>4.2720612230911038E-2</v>
      </c>
      <c r="M267" s="9">
        <v>4.2971353140189412E-2</v>
      </c>
      <c r="N267" s="9">
        <v>4.3352566253999282E-2</v>
      </c>
      <c r="O267" s="9">
        <v>4.3304852519140583E-2</v>
      </c>
      <c r="P267" s="9">
        <v>4.2370921461443257E-2</v>
      </c>
      <c r="Q267" s="9">
        <v>4.2738193854178493E-2</v>
      </c>
      <c r="R267" s="9">
        <v>3.8325448830094512E-2</v>
      </c>
      <c r="S267" s="9">
        <v>3.5623271888890008E-2</v>
      </c>
      <c r="T267" s="9">
        <v>3.4706179981211283E-2</v>
      </c>
      <c r="U267" s="9">
        <v>3.2785661920147167E-2</v>
      </c>
      <c r="V267" s="9">
        <v>3.0470095617770417E-2</v>
      </c>
      <c r="W267" s="20">
        <v>2.9575602962262658E-2</v>
      </c>
      <c r="X267" s="9">
        <v>2.8380419618928784E-2</v>
      </c>
      <c r="Y267" s="9">
        <v>2.8261426406086965E-2</v>
      </c>
      <c r="AC267" s="9"/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3832</v>
      </c>
      <c r="C268" s="7" t="s">
        <v>188</v>
      </c>
      <c r="D268" s="7">
        <v>6</v>
      </c>
      <c r="E268" s="9" t="s">
        <v>3836</v>
      </c>
      <c r="F268" s="9">
        <v>5.7045718452259225E-2</v>
      </c>
      <c r="G268" s="9">
        <v>5.4973243821544296E-2</v>
      </c>
      <c r="H268" s="9">
        <v>5.5180377821727113E-2</v>
      </c>
      <c r="I268" s="9">
        <v>5.4241752669129721E-2</v>
      </c>
      <c r="J268" s="9">
        <v>5.2208895428451293E-2</v>
      </c>
      <c r="K268" s="9">
        <v>4.7106582077477664E-2</v>
      </c>
      <c r="L268" s="9">
        <v>4.6221307253712061E-2</v>
      </c>
      <c r="M268" s="9">
        <v>4.6504960469242962E-2</v>
      </c>
      <c r="N268" s="9">
        <v>4.699378221076176E-2</v>
      </c>
      <c r="O268" s="9">
        <v>4.6049502646831733E-2</v>
      </c>
      <c r="P268" s="9">
        <v>4.5820405290639153E-2</v>
      </c>
      <c r="Q268" s="9">
        <v>4.5625962241852495E-2</v>
      </c>
      <c r="R268" s="9">
        <v>4.1254294239327721E-2</v>
      </c>
      <c r="S268" s="9">
        <v>4.0187306094035626E-2</v>
      </c>
      <c r="T268" s="9">
        <v>3.9165999850983908E-2</v>
      </c>
      <c r="U268" s="9">
        <v>3.7108697378327539E-2</v>
      </c>
      <c r="V268" s="9">
        <v>3.4936512832126142E-2</v>
      </c>
      <c r="W268" s="20">
        <v>3.3980266167398306E-2</v>
      </c>
      <c r="X268" s="9">
        <v>3.0975162166333933E-2</v>
      </c>
      <c r="Y268" s="9">
        <v>3.1119814989301463E-2</v>
      </c>
      <c r="AC268" s="9"/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3832</v>
      </c>
      <c r="C269" s="7" t="s">
        <v>188</v>
      </c>
      <c r="D269" s="7">
        <v>7</v>
      </c>
      <c r="E269" s="9" t="s">
        <v>3836</v>
      </c>
      <c r="F269" s="9">
        <v>5.7142313837204507E-2</v>
      </c>
      <c r="G269" s="9">
        <v>5.4996233680566255E-2</v>
      </c>
      <c r="H269" s="9">
        <v>5.5054461024525575E-2</v>
      </c>
      <c r="I269" s="9">
        <v>5.4345556405883066E-2</v>
      </c>
      <c r="J269" s="9">
        <v>5.2180511388519542E-2</v>
      </c>
      <c r="K269" s="9">
        <v>4.7119336890330467E-2</v>
      </c>
      <c r="L269" s="9">
        <v>4.5967145221781643E-2</v>
      </c>
      <c r="M269" s="9">
        <v>4.6535040026414641E-2</v>
      </c>
      <c r="N269" s="9">
        <v>4.6059527120187141E-2</v>
      </c>
      <c r="O269" s="9">
        <v>4.5454622535331626E-2</v>
      </c>
      <c r="P269" s="9">
        <v>4.5742292822755354E-2</v>
      </c>
      <c r="Q269" s="9">
        <v>4.6694280621558858E-2</v>
      </c>
      <c r="R269" s="9">
        <v>4.1346768038371361E-2</v>
      </c>
      <c r="S269" s="9">
        <v>3.924226133061496E-2</v>
      </c>
      <c r="T269" s="9">
        <v>3.8715732405778538E-2</v>
      </c>
      <c r="U269" s="9">
        <v>3.6711901542486887E-2</v>
      </c>
      <c r="V269" s="9">
        <v>3.457664563763737E-2</v>
      </c>
      <c r="W269" s="20">
        <v>3.3479480756386577E-2</v>
      </c>
      <c r="X269" s="9">
        <v>3.1619799889576104E-2</v>
      </c>
      <c r="Y269" s="9">
        <v>3.2036406343262318E-2</v>
      </c>
      <c r="AC269" s="9"/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3832</v>
      </c>
      <c r="C270" s="7" t="s">
        <v>188</v>
      </c>
      <c r="D270" s="7">
        <v>8</v>
      </c>
      <c r="E270" s="9" t="s">
        <v>3836</v>
      </c>
      <c r="F270" s="9">
        <v>5.5888130443568988E-2</v>
      </c>
      <c r="G270" s="9">
        <v>5.5210429037531684E-2</v>
      </c>
      <c r="H270" s="9">
        <v>5.4458179952743831E-2</v>
      </c>
      <c r="I270" s="9">
        <v>5.3673153323573718E-2</v>
      </c>
      <c r="J270" s="9">
        <v>5.1255725467168313E-2</v>
      </c>
      <c r="K270" s="9">
        <v>4.6029077506006648E-2</v>
      </c>
      <c r="L270" s="9">
        <v>4.5305136861890714E-2</v>
      </c>
      <c r="M270" s="9">
        <v>4.5436820741122465E-2</v>
      </c>
      <c r="N270" s="9">
        <v>4.7510602195788822E-2</v>
      </c>
      <c r="O270" s="9">
        <v>4.5685773671275909E-2</v>
      </c>
      <c r="P270" s="9">
        <v>4.4753471031230341E-2</v>
      </c>
      <c r="Q270" s="9">
        <v>4.4963316640495375E-2</v>
      </c>
      <c r="R270" s="9">
        <v>4.0458748943265899E-2</v>
      </c>
      <c r="S270" s="9">
        <v>3.9499873557082725E-2</v>
      </c>
      <c r="T270" s="9">
        <v>3.8566411680085233E-2</v>
      </c>
      <c r="U270" s="9">
        <v>3.6330777435103656E-2</v>
      </c>
      <c r="V270" s="9">
        <v>3.3743936470422738E-2</v>
      </c>
      <c r="W270" s="20">
        <v>3.2876549961371994E-2</v>
      </c>
      <c r="X270" s="9">
        <v>3.0527928115749236E-2</v>
      </c>
      <c r="Y270" s="9">
        <v>2.9535249217708309E-2</v>
      </c>
      <c r="AC270" s="9"/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3832</v>
      </c>
      <c r="C271" s="7" t="s">
        <v>188</v>
      </c>
      <c r="D271" s="7">
        <v>9</v>
      </c>
      <c r="E271" s="9" t="s">
        <v>3836</v>
      </c>
      <c r="F271" s="9">
        <v>5.3929519998348913E-2</v>
      </c>
      <c r="G271" s="9">
        <v>5.2464566356883992E-2</v>
      </c>
      <c r="H271" s="9">
        <v>5.2261875587142327E-2</v>
      </c>
      <c r="I271" s="9">
        <v>5.1410889326447863E-2</v>
      </c>
      <c r="J271" s="9">
        <v>4.9590421948293939E-2</v>
      </c>
      <c r="K271" s="9">
        <v>4.4426701143854358E-2</v>
      </c>
      <c r="L271" s="9">
        <v>4.3716386899685031E-2</v>
      </c>
      <c r="M271" s="9">
        <v>4.3658472931730342E-2</v>
      </c>
      <c r="N271" s="9">
        <v>4.4376342693775779E-2</v>
      </c>
      <c r="O271" s="9">
        <v>4.4424848360011739E-2</v>
      </c>
      <c r="P271" s="9">
        <v>4.3410934861080289E-2</v>
      </c>
      <c r="Q271" s="9">
        <v>4.3518759244681633E-2</v>
      </c>
      <c r="R271" s="9">
        <v>4.0423055997437153E-2</v>
      </c>
      <c r="S271" s="9">
        <v>3.8001324108524449E-2</v>
      </c>
      <c r="T271" s="9">
        <v>3.7419517531420698E-2</v>
      </c>
      <c r="U271" s="9">
        <v>3.4611656186151876E-2</v>
      </c>
      <c r="V271" s="9">
        <v>3.2029892670047556E-2</v>
      </c>
      <c r="W271" s="20">
        <v>3.0978006332950392E-2</v>
      </c>
      <c r="X271" s="9">
        <v>2.8445327221767843E-2</v>
      </c>
      <c r="Y271" s="9">
        <v>2.6714271289655908E-2</v>
      </c>
      <c r="AC271" s="9"/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3832</v>
      </c>
      <c r="C272" s="7" t="s">
        <v>188</v>
      </c>
      <c r="D272" s="7">
        <v>10</v>
      </c>
      <c r="E272" s="9" t="s">
        <v>3836</v>
      </c>
      <c r="F272" s="9">
        <v>5.8339820579124478E-2</v>
      </c>
      <c r="G272" s="9">
        <v>5.5473339078419677E-2</v>
      </c>
      <c r="H272" s="9">
        <v>5.6102392683593176E-2</v>
      </c>
      <c r="I272" s="9">
        <v>5.4949325833320024E-2</v>
      </c>
      <c r="J272" s="9">
        <v>5.3025113867536444E-2</v>
      </c>
      <c r="K272" s="9">
        <v>4.8160649919231281E-2</v>
      </c>
      <c r="L272" s="9">
        <v>4.7311865723346266E-2</v>
      </c>
      <c r="M272" s="9">
        <v>4.7383113026403911E-2</v>
      </c>
      <c r="N272" s="9">
        <v>4.7817944355062161E-2</v>
      </c>
      <c r="O272" s="9">
        <v>4.7679871147279423E-2</v>
      </c>
      <c r="P272" s="9">
        <v>4.7101499288118853E-2</v>
      </c>
      <c r="Q272" s="9">
        <v>4.6795888693159295E-2</v>
      </c>
      <c r="R272" s="9">
        <v>4.2030616247391281E-2</v>
      </c>
      <c r="S272" s="9">
        <v>4.0479899826126327E-2</v>
      </c>
      <c r="T272" s="9">
        <v>3.9651070782826738E-2</v>
      </c>
      <c r="U272" s="9">
        <v>3.7885312375837636E-2</v>
      </c>
      <c r="V272" s="9">
        <v>3.5561616850310035E-2</v>
      </c>
      <c r="W272" s="20">
        <v>3.4838066115482597E-2</v>
      </c>
      <c r="X272" s="9">
        <v>3.3167942620369185E-2</v>
      </c>
      <c r="Y272" s="9">
        <v>3.3466170264299093E-2</v>
      </c>
      <c r="AC272" s="9"/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3832</v>
      </c>
      <c r="C273" s="7" t="s">
        <v>188</v>
      </c>
      <c r="D273" s="7">
        <v>11</v>
      </c>
      <c r="E273" s="9" t="s">
        <v>3836</v>
      </c>
      <c r="F273" s="9">
        <v>5.823044872659016E-2</v>
      </c>
      <c r="G273" s="9">
        <v>5.5996406776196592E-2</v>
      </c>
      <c r="H273" s="9">
        <v>5.6510589430573722E-2</v>
      </c>
      <c r="I273" s="9">
        <v>5.5334866040457724E-2</v>
      </c>
      <c r="J273" s="9">
        <v>5.3103334400154738E-2</v>
      </c>
      <c r="K273" s="9">
        <v>4.7370532392478668E-2</v>
      </c>
      <c r="L273" s="9">
        <v>4.7330701506963051E-2</v>
      </c>
      <c r="M273" s="9">
        <v>4.7154435598494235E-2</v>
      </c>
      <c r="N273" s="9">
        <v>4.8422990927050338E-2</v>
      </c>
      <c r="O273" s="9">
        <v>4.8563786018167111E-2</v>
      </c>
      <c r="P273" s="9">
        <v>4.7231686664245917E-2</v>
      </c>
      <c r="Q273" s="9">
        <v>4.7378961273291852E-2</v>
      </c>
      <c r="R273" s="9">
        <v>4.2985649485303194E-2</v>
      </c>
      <c r="S273" s="9">
        <v>4.0474499907625354E-2</v>
      </c>
      <c r="T273" s="9">
        <v>3.9266076885748007E-2</v>
      </c>
      <c r="U273" s="9">
        <v>3.7510955486462001E-2</v>
      </c>
      <c r="V273" s="9">
        <v>3.5659467210321143E-2</v>
      </c>
      <c r="W273" s="20">
        <v>3.5160037945896158E-2</v>
      </c>
      <c r="X273" s="9">
        <v>3.4030557317880121E-2</v>
      </c>
      <c r="Y273" s="9">
        <v>3.4738329126348784E-2</v>
      </c>
      <c r="AC273" s="9"/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3832</v>
      </c>
      <c r="C274" s="7" t="s">
        <v>188</v>
      </c>
      <c r="D274" s="7">
        <v>12</v>
      </c>
      <c r="E274" s="9" t="s">
        <v>3836</v>
      </c>
      <c r="F274" s="9">
        <v>5.4701562199386849E-2</v>
      </c>
      <c r="G274" s="9">
        <v>5.127714113973128E-2</v>
      </c>
      <c r="H274" s="9">
        <v>5.1242837184558625E-2</v>
      </c>
      <c r="I274" s="9">
        <v>5.0318424466023359E-2</v>
      </c>
      <c r="J274" s="9">
        <v>4.832019974014095E-2</v>
      </c>
      <c r="K274" s="9">
        <v>4.347784031132422E-2</v>
      </c>
      <c r="L274" s="9">
        <v>4.2862143408421649E-2</v>
      </c>
      <c r="M274" s="9">
        <v>4.3073170703697483E-2</v>
      </c>
      <c r="N274" s="9">
        <v>4.3715590209263244E-2</v>
      </c>
      <c r="O274" s="9">
        <v>4.33828549766858E-2</v>
      </c>
      <c r="P274" s="9">
        <v>4.2619557128684524E-2</v>
      </c>
      <c r="Q274" s="9">
        <v>4.211396998685648E-2</v>
      </c>
      <c r="R274" s="9">
        <v>3.9235795568171777E-2</v>
      </c>
      <c r="S274" s="9">
        <v>3.7320387704878132E-2</v>
      </c>
      <c r="T274" s="9">
        <v>3.883324058951243E-2</v>
      </c>
      <c r="U274" s="9">
        <v>3.5784509291282171E-2</v>
      </c>
      <c r="V274" s="9">
        <v>3.2480344383145579E-2</v>
      </c>
      <c r="W274" s="20">
        <v>3.2131108668313826E-2</v>
      </c>
      <c r="X274" s="9">
        <v>2.7244959626090408E-2</v>
      </c>
      <c r="Y274" s="9">
        <v>2.5000369362585314E-2</v>
      </c>
      <c r="AC274" s="9"/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3832</v>
      </c>
      <c r="C275" s="7" t="s">
        <v>188</v>
      </c>
      <c r="D275" s="7">
        <v>13</v>
      </c>
      <c r="E275" s="9" t="s">
        <v>3836</v>
      </c>
      <c r="F275" s="9">
        <v>5.6625276769284583E-2</v>
      </c>
      <c r="G275" s="9">
        <v>5.3547170651496584E-2</v>
      </c>
      <c r="H275" s="9">
        <v>5.4620223157838647E-2</v>
      </c>
      <c r="I275" s="9">
        <v>5.3658264956504567E-2</v>
      </c>
      <c r="J275" s="9">
        <v>5.1544418166448065E-2</v>
      </c>
      <c r="K275" s="9">
        <v>4.6194549000183417E-2</v>
      </c>
      <c r="L275" s="9">
        <v>4.5801355714777267E-2</v>
      </c>
      <c r="M275" s="9">
        <v>4.6027964193902406E-2</v>
      </c>
      <c r="N275" s="9">
        <v>4.6630219515243161E-2</v>
      </c>
      <c r="O275" s="9">
        <v>4.647121247553946E-2</v>
      </c>
      <c r="P275" s="9">
        <v>4.561588428546666E-2</v>
      </c>
      <c r="Q275" s="9">
        <v>4.5054180930020608E-2</v>
      </c>
      <c r="R275" s="9">
        <v>4.1779643749618671E-2</v>
      </c>
      <c r="S275" s="9">
        <v>3.9512624956136166E-2</v>
      </c>
      <c r="T275" s="9">
        <v>3.9175615399014742E-2</v>
      </c>
      <c r="U275" s="9">
        <v>3.6711664056481942E-2</v>
      </c>
      <c r="V275" s="9">
        <v>3.4239680212540577E-2</v>
      </c>
      <c r="W275" s="20">
        <v>3.347912706445378E-2</v>
      </c>
      <c r="X275" s="9">
        <v>3.1633636940518566E-2</v>
      </c>
      <c r="Y275" s="9">
        <v>3.0750414881733124E-2</v>
      </c>
      <c r="AC275" s="9"/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3832</v>
      </c>
      <c r="C276" s="7" t="s">
        <v>188</v>
      </c>
      <c r="D276" s="7">
        <v>14</v>
      </c>
      <c r="E276" s="9" t="s">
        <v>3836</v>
      </c>
      <c r="F276" s="9">
        <v>5.8586656124411725E-2</v>
      </c>
      <c r="G276" s="9">
        <v>5.6227691979135658E-2</v>
      </c>
      <c r="H276" s="9">
        <v>5.6416536067230037E-2</v>
      </c>
      <c r="I276" s="9">
        <v>5.4312908320177364E-2</v>
      </c>
      <c r="J276" s="9">
        <v>5.3868036193197612E-2</v>
      </c>
      <c r="K276" s="9">
        <v>4.7101706708893312E-2</v>
      </c>
      <c r="L276" s="9">
        <v>4.7204446479809058E-2</v>
      </c>
      <c r="M276" s="9">
        <v>4.6438882373781916E-2</v>
      </c>
      <c r="N276" s="9">
        <v>4.8205602705803062E-2</v>
      </c>
      <c r="O276" s="9">
        <v>4.8210346854093943E-2</v>
      </c>
      <c r="P276" s="9">
        <v>4.6511025511731661E-2</v>
      </c>
      <c r="Q276" s="9">
        <v>4.6052063757909087E-2</v>
      </c>
      <c r="R276" s="9">
        <v>4.1917077138620508E-2</v>
      </c>
      <c r="S276" s="9">
        <v>4.0108125008401344E-2</v>
      </c>
      <c r="T276" s="9">
        <v>3.9561181229313652E-2</v>
      </c>
      <c r="U276" s="9">
        <v>3.6953326974720611E-2</v>
      </c>
      <c r="V276" s="9">
        <v>3.5162343473305907E-2</v>
      </c>
      <c r="W276" s="20">
        <v>3.5111477699188175E-2</v>
      </c>
      <c r="X276" s="9">
        <v>3.3254235127825077E-2</v>
      </c>
      <c r="Y276" s="9">
        <v>3.3859918161124408E-2</v>
      </c>
      <c r="AC276" s="9"/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3832</v>
      </c>
      <c r="C277" s="7" t="s">
        <v>188</v>
      </c>
      <c r="D277" s="7">
        <v>15</v>
      </c>
      <c r="E277" s="9" t="s">
        <v>3836</v>
      </c>
      <c r="F277" s="9">
        <v>5.8806931284621715E-2</v>
      </c>
      <c r="G277" s="9">
        <v>5.5566063020524852E-2</v>
      </c>
      <c r="H277" s="9">
        <v>5.5980278161053568E-2</v>
      </c>
      <c r="I277" s="9">
        <v>5.6034853823922162E-2</v>
      </c>
      <c r="J277" s="9">
        <v>5.3490956492886349E-2</v>
      </c>
      <c r="K277" s="9">
        <v>4.8668811024033629E-2</v>
      </c>
      <c r="L277" s="9">
        <v>4.8295493472966154E-2</v>
      </c>
      <c r="M277" s="9">
        <v>4.862537129421779E-2</v>
      </c>
      <c r="N277" s="9">
        <v>4.9008959244164811E-2</v>
      </c>
      <c r="O277" s="9">
        <v>4.9036991330680256E-2</v>
      </c>
      <c r="P277" s="9">
        <v>4.6797865846591923E-2</v>
      </c>
      <c r="Q277" s="9">
        <v>4.7679177158746401E-2</v>
      </c>
      <c r="R277" s="9">
        <v>4.3054204062122806E-2</v>
      </c>
      <c r="S277" s="9">
        <v>4.0827838307015925E-2</v>
      </c>
      <c r="T277" s="9">
        <v>4.0206728567842326E-2</v>
      </c>
      <c r="U277" s="9">
        <v>3.882457346877892E-2</v>
      </c>
      <c r="V277" s="9">
        <v>3.6313501596235614E-2</v>
      </c>
      <c r="W277" s="20">
        <v>3.6204448540413318E-2</v>
      </c>
      <c r="X277" s="9">
        <v>3.4971037153700819E-2</v>
      </c>
      <c r="Y277" s="9">
        <v>3.533873776730137E-2</v>
      </c>
      <c r="AC277" s="9"/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3832</v>
      </c>
      <c r="C278" s="7" t="s">
        <v>188</v>
      </c>
      <c r="D278" s="7">
        <v>16</v>
      </c>
      <c r="E278" s="9" t="s">
        <v>3836</v>
      </c>
      <c r="F278" s="9">
        <v>5.8806931284621715E-2</v>
      </c>
      <c r="G278" s="9">
        <v>5.5566063020524852E-2</v>
      </c>
      <c r="H278" s="9">
        <v>5.5980278161053568E-2</v>
      </c>
      <c r="I278" s="9">
        <v>5.6034853823922162E-2</v>
      </c>
      <c r="J278" s="9">
        <v>5.3490956492886349E-2</v>
      </c>
      <c r="K278" s="9">
        <v>4.8668811024033629E-2</v>
      </c>
      <c r="L278" s="9">
        <v>4.8295493472966154E-2</v>
      </c>
      <c r="M278" s="9">
        <v>4.862537129421779E-2</v>
      </c>
      <c r="N278" s="9">
        <v>4.9008959244164811E-2</v>
      </c>
      <c r="O278" s="9">
        <v>4.9036991330680256E-2</v>
      </c>
      <c r="P278" s="9">
        <v>4.6797865846591923E-2</v>
      </c>
      <c r="Q278" s="9">
        <v>4.7679177158746401E-2</v>
      </c>
      <c r="R278" s="9">
        <v>4.3054204062122806E-2</v>
      </c>
      <c r="S278" s="9">
        <v>4.0827838307015848E-2</v>
      </c>
      <c r="T278" s="9">
        <v>4.0206728567842326E-2</v>
      </c>
      <c r="U278" s="9">
        <v>3.882457346877892E-2</v>
      </c>
      <c r="V278" s="9">
        <v>3.6313501596235614E-2</v>
      </c>
      <c r="W278" s="20">
        <v>3.6204448540413318E-2</v>
      </c>
      <c r="X278" s="9">
        <v>3.4971037153700819E-2</v>
      </c>
      <c r="Y278" s="9">
        <v>3.533873776730137E-2</v>
      </c>
      <c r="AC278" s="9"/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3832</v>
      </c>
      <c r="C279" s="7" t="s">
        <v>188</v>
      </c>
      <c r="D279" s="7">
        <v>17</v>
      </c>
      <c r="E279" s="9" t="s">
        <v>3836</v>
      </c>
      <c r="F279" s="9">
        <v>5.7162279762336295E-2</v>
      </c>
      <c r="G279" s="9">
        <v>5.451673264415402E-2</v>
      </c>
      <c r="H279" s="9">
        <v>5.4659834022882749E-2</v>
      </c>
      <c r="I279" s="9">
        <v>5.3964211658387155E-2</v>
      </c>
      <c r="J279" s="9">
        <v>5.1860038446876339E-2</v>
      </c>
      <c r="K279" s="9">
        <v>4.6586514490848767E-2</v>
      </c>
      <c r="L279" s="9">
        <v>4.6470557857632599E-2</v>
      </c>
      <c r="M279" s="9">
        <v>4.6147142648648005E-2</v>
      </c>
      <c r="N279" s="9">
        <v>4.717842766928898E-2</v>
      </c>
      <c r="O279" s="9">
        <v>4.6637660429329562E-2</v>
      </c>
      <c r="P279" s="9">
        <v>4.582253158719865E-2</v>
      </c>
      <c r="Q279" s="9">
        <v>4.5833147647300468E-2</v>
      </c>
      <c r="R279" s="9">
        <v>4.1278562969357023E-2</v>
      </c>
      <c r="S279" s="9">
        <v>3.9569269987218846E-2</v>
      </c>
      <c r="T279" s="9">
        <v>3.895582968970468E-2</v>
      </c>
      <c r="U279" s="9">
        <v>3.6521045795667291E-2</v>
      </c>
      <c r="V279" s="9">
        <v>3.4259396476840738E-2</v>
      </c>
      <c r="W279" s="20">
        <v>3.3530022136040484E-2</v>
      </c>
      <c r="X279" s="9">
        <v>3.0991416748458532E-2</v>
      </c>
      <c r="Y279" s="9">
        <v>3.0233510635400303E-2</v>
      </c>
      <c r="AC279" s="9"/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3832</v>
      </c>
      <c r="C280" s="7" t="s">
        <v>188</v>
      </c>
      <c r="D280" s="7">
        <v>18</v>
      </c>
      <c r="E280" s="9" t="s">
        <v>3836</v>
      </c>
      <c r="F280" s="9">
        <v>5.6358890530480439E-2</v>
      </c>
      <c r="G280" s="9">
        <v>5.3130635162427831E-2</v>
      </c>
      <c r="H280" s="9">
        <v>5.3020929205854585E-2</v>
      </c>
      <c r="I280" s="9">
        <v>5.2646467396224896E-2</v>
      </c>
      <c r="J280" s="9">
        <v>5.1363454789239878E-2</v>
      </c>
      <c r="K280" s="9">
        <v>4.6053602838285947E-2</v>
      </c>
      <c r="L280" s="9">
        <v>4.4911050575633632E-2</v>
      </c>
      <c r="M280" s="9">
        <v>4.557189036587566E-2</v>
      </c>
      <c r="N280" s="9">
        <v>4.6498591731480993E-2</v>
      </c>
      <c r="O280" s="9">
        <v>4.6215543046620712E-2</v>
      </c>
      <c r="P280" s="9">
        <v>4.5176813031081883E-2</v>
      </c>
      <c r="Q280" s="9">
        <v>4.4533608244033858E-2</v>
      </c>
      <c r="R280" s="9">
        <v>4.1089687438800489E-2</v>
      </c>
      <c r="S280" s="9">
        <v>3.8858789317004747E-2</v>
      </c>
      <c r="T280" s="9">
        <v>3.7832310050814229E-2</v>
      </c>
      <c r="U280" s="9">
        <v>3.528275471071432E-2</v>
      </c>
      <c r="V280" s="9">
        <v>3.2976836979549458E-2</v>
      </c>
      <c r="W280" s="20">
        <v>3.250844769228043E-2</v>
      </c>
      <c r="X280" s="9">
        <v>3.0399254688034241E-2</v>
      </c>
      <c r="Y280" s="9">
        <v>2.9201538961966818E-2</v>
      </c>
      <c r="AC280" s="9"/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3832</v>
      </c>
      <c r="C281" s="7" t="s">
        <v>188</v>
      </c>
      <c r="D281" s="7">
        <v>19</v>
      </c>
      <c r="E281" s="9" t="s">
        <v>3836</v>
      </c>
      <c r="F281" s="9">
        <v>5.7381438418114286E-2</v>
      </c>
      <c r="G281" s="9">
        <v>5.4731393235931194E-2</v>
      </c>
      <c r="H281" s="9">
        <v>5.4701541310405596E-2</v>
      </c>
      <c r="I281" s="9">
        <v>5.3948505120049554E-2</v>
      </c>
      <c r="J281" s="9">
        <v>5.1510084598085711E-2</v>
      </c>
      <c r="K281" s="9">
        <v>4.6831674245124452E-2</v>
      </c>
      <c r="L281" s="9">
        <v>4.6602067937810542E-2</v>
      </c>
      <c r="M281" s="9">
        <v>4.6434513677948465E-2</v>
      </c>
      <c r="N281" s="9">
        <v>4.7005379154623779E-2</v>
      </c>
      <c r="O281" s="9">
        <v>4.6494791701386255E-2</v>
      </c>
      <c r="P281" s="9">
        <v>4.6162181646311168E-2</v>
      </c>
      <c r="Q281" s="9">
        <v>4.5949491732920719E-2</v>
      </c>
      <c r="R281" s="9">
        <v>4.1531712671726943E-2</v>
      </c>
      <c r="S281" s="9">
        <v>3.949876800943173E-2</v>
      </c>
      <c r="T281" s="9">
        <v>3.8595427592535612E-2</v>
      </c>
      <c r="U281" s="9">
        <v>3.6223247029951978E-2</v>
      </c>
      <c r="V281" s="9">
        <v>3.4086455069790134E-2</v>
      </c>
      <c r="W281" s="20">
        <v>3.3431436583101798E-2</v>
      </c>
      <c r="X281" s="9">
        <v>3.1804345042957087E-2</v>
      </c>
      <c r="Y281" s="9">
        <v>3.1588685567580481E-2</v>
      </c>
      <c r="AC281" s="9"/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3832</v>
      </c>
      <c r="C282" s="7" t="s">
        <v>188</v>
      </c>
      <c r="D282" s="7">
        <v>20</v>
      </c>
      <c r="E282" s="9" t="s">
        <v>3836</v>
      </c>
      <c r="F282" s="9">
        <v>5.7753974973478131E-2</v>
      </c>
      <c r="G282" s="9">
        <v>5.4108777322079936E-2</v>
      </c>
      <c r="H282" s="9">
        <v>5.4838785481132045E-2</v>
      </c>
      <c r="I282" s="9">
        <v>5.416235270062849E-2</v>
      </c>
      <c r="J282" s="9">
        <v>5.23814958779431E-2</v>
      </c>
      <c r="K282" s="9">
        <v>4.7143969514641358E-2</v>
      </c>
      <c r="L282" s="9">
        <v>4.6357773580874062E-2</v>
      </c>
      <c r="M282" s="9">
        <v>4.6644540357410606E-2</v>
      </c>
      <c r="N282" s="9">
        <v>4.7180868171325302E-2</v>
      </c>
      <c r="O282" s="9">
        <v>4.6886483761825887E-2</v>
      </c>
      <c r="P282" s="9">
        <v>4.5804595600701103E-2</v>
      </c>
      <c r="Q282" s="9">
        <v>4.6049693866320456E-2</v>
      </c>
      <c r="R282" s="9">
        <v>4.1454916548867342E-2</v>
      </c>
      <c r="S282" s="9">
        <v>3.9852415658866533E-2</v>
      </c>
      <c r="T282" s="9">
        <v>3.9138911223776246E-2</v>
      </c>
      <c r="U282" s="9">
        <v>3.6552213743371774E-2</v>
      </c>
      <c r="V282" s="9">
        <v>3.462911400367108E-2</v>
      </c>
      <c r="W282" s="20">
        <v>3.3811965192387022E-2</v>
      </c>
      <c r="X282" s="9">
        <v>3.1810918286468252E-2</v>
      </c>
      <c r="Y282" s="9">
        <v>3.2015049241016932E-2</v>
      </c>
      <c r="AC282" s="9"/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3832</v>
      </c>
      <c r="C283" s="7" t="s">
        <v>188</v>
      </c>
      <c r="D283" s="7">
        <v>21</v>
      </c>
      <c r="E283" s="9" t="s">
        <v>3836</v>
      </c>
      <c r="F283" s="9">
        <v>5.6593187393632914E-2</v>
      </c>
      <c r="G283" s="9">
        <v>5.4639254763102635E-2</v>
      </c>
      <c r="H283" s="9">
        <v>5.5808757200387492E-2</v>
      </c>
      <c r="I283" s="9">
        <v>5.4494375296537279E-2</v>
      </c>
      <c r="J283" s="9">
        <v>5.1816424650810669E-2</v>
      </c>
      <c r="K283" s="9">
        <v>4.6739507122963223E-2</v>
      </c>
      <c r="L283" s="9">
        <v>4.631209136409592E-2</v>
      </c>
      <c r="M283" s="9">
        <v>4.5950938908396848E-2</v>
      </c>
      <c r="N283" s="9">
        <v>4.6528102933517362E-2</v>
      </c>
      <c r="O283" s="9">
        <v>4.6135586465544477E-2</v>
      </c>
      <c r="P283" s="9">
        <v>4.5428303346843377E-2</v>
      </c>
      <c r="Q283" s="9">
        <v>4.537845446265952E-2</v>
      </c>
      <c r="R283" s="9">
        <v>4.2079668995011921E-2</v>
      </c>
      <c r="S283" s="9">
        <v>4.116552653469549E-2</v>
      </c>
      <c r="T283" s="9">
        <v>3.8893410526335596E-2</v>
      </c>
      <c r="U283" s="9">
        <v>3.557308140125099E-2</v>
      </c>
      <c r="V283" s="9">
        <v>3.4591957950934317E-2</v>
      </c>
      <c r="W283" s="20">
        <v>3.3272391601561244E-2</v>
      </c>
      <c r="X283" s="9">
        <v>3.0830971074140495E-2</v>
      </c>
      <c r="Y283" s="9">
        <v>3.0922032222055262E-2</v>
      </c>
      <c r="AC283" s="9"/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3832</v>
      </c>
      <c r="C284" s="7" t="s">
        <v>188</v>
      </c>
      <c r="D284" s="7">
        <v>22</v>
      </c>
      <c r="E284" s="9" t="s">
        <v>3836</v>
      </c>
      <c r="F284" s="9">
        <v>5.8309866524243505E-2</v>
      </c>
      <c r="G284" s="9">
        <v>5.5458506278249546E-2</v>
      </c>
      <c r="H284" s="9">
        <v>5.6067193778406167E-2</v>
      </c>
      <c r="I284" s="9">
        <v>5.5851788365816515E-2</v>
      </c>
      <c r="J284" s="9">
        <v>5.345031771009634E-2</v>
      </c>
      <c r="K284" s="9">
        <v>4.806956425860643E-2</v>
      </c>
      <c r="L284" s="9">
        <v>4.7414800830875833E-2</v>
      </c>
      <c r="M284" s="9">
        <v>4.743446306938838E-2</v>
      </c>
      <c r="N284" s="9">
        <v>4.8495042540439806E-2</v>
      </c>
      <c r="O284" s="9">
        <v>4.8118732912462374E-2</v>
      </c>
      <c r="P284" s="9">
        <v>4.6597574715153321E-2</v>
      </c>
      <c r="Q284" s="9">
        <v>4.6764266381651778E-2</v>
      </c>
      <c r="R284" s="9">
        <v>4.2173067205081537E-2</v>
      </c>
      <c r="S284" s="9">
        <v>4.1029084729311147E-2</v>
      </c>
      <c r="T284" s="9">
        <v>4.055408564114988E-2</v>
      </c>
      <c r="U284" s="9">
        <v>3.8069172379781122E-2</v>
      </c>
      <c r="V284" s="9">
        <v>3.537563459864769E-2</v>
      </c>
      <c r="W284" s="20">
        <v>3.4758569316671165E-2</v>
      </c>
      <c r="X284" s="9">
        <v>3.325560055472971E-2</v>
      </c>
      <c r="Y284" s="9">
        <v>3.310224539568965E-2</v>
      </c>
      <c r="AC284" s="9"/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3832</v>
      </c>
      <c r="C285" s="7" t="s">
        <v>188</v>
      </c>
      <c r="D285" s="7">
        <v>23</v>
      </c>
      <c r="E285" s="9" t="s">
        <v>3836</v>
      </c>
      <c r="F285" s="9">
        <v>5.852500145412054E-2</v>
      </c>
      <c r="G285" s="9">
        <v>5.5984436827025155E-2</v>
      </c>
      <c r="H285" s="9">
        <v>5.5754135384146343E-2</v>
      </c>
      <c r="I285" s="9">
        <v>5.514735231648505E-2</v>
      </c>
      <c r="J285" s="9">
        <v>5.2137274265371646E-2</v>
      </c>
      <c r="K285" s="9">
        <v>4.702116156425664E-2</v>
      </c>
      <c r="L285" s="9">
        <v>4.6861679742771278E-2</v>
      </c>
      <c r="M285" s="9">
        <v>4.6984401369719105E-2</v>
      </c>
      <c r="N285" s="9">
        <v>4.804971516639716E-2</v>
      </c>
      <c r="O285" s="9">
        <v>4.7413348088223894E-2</v>
      </c>
      <c r="P285" s="9">
        <v>4.6351841101378577E-2</v>
      </c>
      <c r="Q285" s="9">
        <v>4.5468444174945749E-2</v>
      </c>
      <c r="R285" s="9">
        <v>4.1137039293158484E-2</v>
      </c>
      <c r="S285" s="9">
        <v>4.0568046672512209E-2</v>
      </c>
      <c r="T285" s="9">
        <v>4.0010479393351464E-2</v>
      </c>
      <c r="U285" s="9">
        <v>3.8402766250885664E-2</v>
      </c>
      <c r="V285" s="9">
        <v>3.6059369367838677E-2</v>
      </c>
      <c r="W285" s="20">
        <v>3.3411546290280245E-2</v>
      </c>
      <c r="X285" s="9">
        <v>3.2537604052343148E-2</v>
      </c>
      <c r="Y285" s="9">
        <v>3.4102957522977262E-2</v>
      </c>
      <c r="AC285" s="9"/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3832</v>
      </c>
      <c r="C286" s="7" t="s">
        <v>188</v>
      </c>
      <c r="D286" s="7">
        <v>24</v>
      </c>
      <c r="E286" s="9" t="s">
        <v>3836</v>
      </c>
      <c r="F286" s="9">
        <v>5.7828377423113898E-2</v>
      </c>
      <c r="G286" s="9">
        <v>5.4283228726265842E-2</v>
      </c>
      <c r="H286" s="9">
        <v>5.5765479398708337E-2</v>
      </c>
      <c r="I286" s="9">
        <v>5.4087739818495371E-2</v>
      </c>
      <c r="J286" s="9">
        <v>5.2359888543462622E-2</v>
      </c>
      <c r="K286" s="9">
        <v>4.7392585728547945E-2</v>
      </c>
      <c r="L286" s="9">
        <v>4.6405102214008828E-2</v>
      </c>
      <c r="M286" s="9">
        <v>4.6540836291093735E-2</v>
      </c>
      <c r="N286" s="9">
        <v>4.6970118571977658E-2</v>
      </c>
      <c r="O286" s="9">
        <v>4.7282615366619991E-2</v>
      </c>
      <c r="P286" s="9">
        <v>4.5797342212271885E-2</v>
      </c>
      <c r="Q286" s="9">
        <v>4.5633086164294463E-2</v>
      </c>
      <c r="R286" s="9">
        <v>4.2371738568174187E-2</v>
      </c>
      <c r="S286" s="9">
        <v>4.0774966210111063E-2</v>
      </c>
      <c r="T286" s="9">
        <v>3.9049098232460312E-2</v>
      </c>
      <c r="U286" s="9">
        <v>3.7512837979673516E-2</v>
      </c>
      <c r="V286" s="9">
        <v>3.488093335150922E-2</v>
      </c>
      <c r="W286" s="20">
        <v>3.3736429559763199E-2</v>
      </c>
      <c r="X286" s="9">
        <v>3.1292276216310852E-2</v>
      </c>
      <c r="Y286" s="9">
        <v>2.9953075199481972E-2</v>
      </c>
      <c r="AC286" s="9"/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3832</v>
      </c>
      <c r="C287" s="7" t="s">
        <v>188</v>
      </c>
      <c r="D287" s="7">
        <v>25</v>
      </c>
      <c r="E287" s="9" t="s">
        <v>3836</v>
      </c>
      <c r="F287" s="9">
        <v>5.4986397722579655E-2</v>
      </c>
      <c r="G287" s="9">
        <v>5.1918259321183352E-2</v>
      </c>
      <c r="H287" s="9">
        <v>5.2506334230201519E-2</v>
      </c>
      <c r="I287" s="9">
        <v>5.1849015960487292E-2</v>
      </c>
      <c r="J287" s="9">
        <v>4.9445388378736528E-2</v>
      </c>
      <c r="K287" s="9">
        <v>4.4410549249740534E-2</v>
      </c>
      <c r="L287" s="9">
        <v>4.4017227546123319E-2</v>
      </c>
      <c r="M287" s="9">
        <v>4.4152246383775726E-2</v>
      </c>
      <c r="N287" s="9">
        <v>4.4850765169195179E-2</v>
      </c>
      <c r="O287" s="9">
        <v>4.4926365267866891E-2</v>
      </c>
      <c r="P287" s="9">
        <v>4.1928452734558815E-2</v>
      </c>
      <c r="Q287" s="9">
        <v>4.3080356695641767E-2</v>
      </c>
      <c r="R287" s="9">
        <v>4.0440792507679409E-2</v>
      </c>
      <c r="S287" s="9">
        <v>3.8328387367994349E-2</v>
      </c>
      <c r="T287" s="9">
        <v>3.9564127085009927E-2</v>
      </c>
      <c r="U287" s="9">
        <v>3.6136763601918587E-2</v>
      </c>
      <c r="V287" s="9">
        <v>3.3517611377538808E-2</v>
      </c>
      <c r="W287" s="20">
        <v>3.2863527616280738E-2</v>
      </c>
      <c r="X287" s="9">
        <v>3.0222936506828481E-2</v>
      </c>
      <c r="Y287" s="9">
        <v>2.7530039681308949E-2</v>
      </c>
      <c r="AC287" s="9"/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3832</v>
      </c>
      <c r="C288" s="7" t="s">
        <v>188</v>
      </c>
      <c r="D288" s="7">
        <v>26</v>
      </c>
      <c r="E288" s="9" t="s">
        <v>3836</v>
      </c>
      <c r="F288" s="9">
        <v>6.1105794357628078E-2</v>
      </c>
      <c r="G288" s="9">
        <v>5.8128518452582177E-2</v>
      </c>
      <c r="H288" s="9">
        <v>5.8914156154094108E-2</v>
      </c>
      <c r="I288" s="9">
        <v>5.8033429508262839E-2</v>
      </c>
      <c r="J288" s="9">
        <v>5.6194501911693874E-2</v>
      </c>
      <c r="K288" s="9">
        <v>5.089982693641746E-2</v>
      </c>
      <c r="L288" s="9">
        <v>5.0303128212000406E-2</v>
      </c>
      <c r="M288" s="9">
        <v>5.0354175882807717E-2</v>
      </c>
      <c r="N288" s="9">
        <v>5.1005001659093385E-2</v>
      </c>
      <c r="O288" s="9">
        <v>5.0138608695454237E-2</v>
      </c>
      <c r="P288" s="9">
        <v>4.9694125409800755E-2</v>
      </c>
      <c r="Q288" s="9">
        <v>4.7772732699647665E-2</v>
      </c>
      <c r="R288" s="9">
        <v>4.5569757541205146E-2</v>
      </c>
      <c r="S288" s="9">
        <v>4.4291289098228527E-2</v>
      </c>
      <c r="T288" s="9">
        <v>4.2139588256701867E-2</v>
      </c>
      <c r="U288" s="9">
        <v>4.1702003165289006E-2</v>
      </c>
      <c r="V288" s="9">
        <v>4.0391877124307106E-2</v>
      </c>
      <c r="W288" s="20">
        <v>3.8516273090567078E-2</v>
      </c>
      <c r="X288" s="9">
        <v>3.8969183090062934E-2</v>
      </c>
      <c r="Y288" s="9">
        <v>4.1183040851358571E-2</v>
      </c>
      <c r="AC288" s="9"/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3833</v>
      </c>
      <c r="C289" s="7" t="s">
        <v>188</v>
      </c>
      <c r="D289" s="7">
        <v>1</v>
      </c>
      <c r="E289" s="9" t="s">
        <v>3836</v>
      </c>
      <c r="F289" s="9">
        <v>7.6305564432666673E-2</v>
      </c>
      <c r="G289" s="9">
        <v>1.5167767826584022E-2</v>
      </c>
      <c r="H289" s="9">
        <v>2.7298373182168989E-2</v>
      </c>
      <c r="I289" s="9">
        <v>6.0035533912187189E-2</v>
      </c>
      <c r="J289" s="9">
        <v>0.12066842350651141</v>
      </c>
      <c r="K289" s="9">
        <v>2.7146916718052028E-2</v>
      </c>
      <c r="L289" s="9">
        <v>2.002622359479278E-2</v>
      </c>
      <c r="M289" s="9">
        <v>2.2617771159138877E-2</v>
      </c>
      <c r="N289" s="9">
        <v>1.9865600902055247E-2</v>
      </c>
      <c r="O289" s="9">
        <v>3.4074064887754441E-2</v>
      </c>
      <c r="P289" s="9">
        <v>2.3411857678705017E-2</v>
      </c>
      <c r="Q289" s="9">
        <v>0.10673676852851077</v>
      </c>
      <c r="R289" s="9">
        <v>7.4509887727200574E-2</v>
      </c>
      <c r="S289" s="9">
        <v>7.1423242271095866E-3</v>
      </c>
      <c r="T289" s="9">
        <v>6.6301702647276972E-2</v>
      </c>
      <c r="U289" s="9">
        <v>8.5420667003672568E-2</v>
      </c>
      <c r="V289" s="9">
        <v>3.6870903655750409E-2</v>
      </c>
      <c r="W289" s="20">
        <v>9.2516818009781732E-2</v>
      </c>
      <c r="X289" s="9">
        <v>8.8928390983623373E-2</v>
      </c>
      <c r="Y289" s="9">
        <v>4.9610927346028788E-2</v>
      </c>
      <c r="AC289" s="9"/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3833</v>
      </c>
      <c r="C290" s="7" t="s">
        <v>188</v>
      </c>
      <c r="D290" s="7">
        <v>2</v>
      </c>
      <c r="E290" s="9" t="s">
        <v>3836</v>
      </c>
      <c r="F290" s="9">
        <v>7.7198007454549522E-2</v>
      </c>
      <c r="G290" s="9">
        <v>-3.4432141390151605E-3</v>
      </c>
      <c r="H290" s="9">
        <v>2.1443368404757246E-2</v>
      </c>
      <c r="I290" s="9">
        <v>5.870543244876858E-2</v>
      </c>
      <c r="J290" s="9">
        <v>0.12704322809443735</v>
      </c>
      <c r="K290" s="9">
        <v>3.0784583114667363E-2</v>
      </c>
      <c r="L290" s="9">
        <v>1.4725117193913118E-2</v>
      </c>
      <c r="M290" s="9">
        <v>1.707493662959414E-2</v>
      </c>
      <c r="N290" s="9">
        <v>1.9587890653037787E-2</v>
      </c>
      <c r="O290" s="9">
        <v>2.5202813193851759E-2</v>
      </c>
      <c r="P290" s="9">
        <v>2.287989320039685E-2</v>
      </c>
      <c r="Q290" s="9">
        <v>0.10482879726596317</v>
      </c>
      <c r="R290" s="9">
        <v>6.035445649413318E-2</v>
      </c>
      <c r="S290" s="9">
        <v>1.7402953632541296E-2</v>
      </c>
      <c r="T290" s="9">
        <v>2.5714796791947103E-2</v>
      </c>
      <c r="U290" s="9">
        <v>4.1463725731078371E-2</v>
      </c>
      <c r="V290" s="9">
        <v>2.2377037006844347E-2</v>
      </c>
      <c r="W290" s="20">
        <v>4.1685843301269232E-2</v>
      </c>
      <c r="X290" s="9">
        <v>4.9520658100992154E-3</v>
      </c>
      <c r="Y290" s="9">
        <v>6.2875212290769422E-3</v>
      </c>
      <c r="AC290" s="9"/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3833</v>
      </c>
      <c r="C291" s="7" t="s">
        <v>188</v>
      </c>
      <c r="D291" s="7">
        <v>3</v>
      </c>
      <c r="E291" s="9" t="s">
        <v>3836</v>
      </c>
      <c r="F291" s="9">
        <v>8.701247941959922E-2</v>
      </c>
      <c r="G291" s="9">
        <v>1.6238178155897121E-2</v>
      </c>
      <c r="H291" s="9">
        <v>3.4672344872115346E-2</v>
      </c>
      <c r="I291" s="9">
        <v>5.4716114041654551E-2</v>
      </c>
      <c r="J291" s="9">
        <v>0.1278351207550239</v>
      </c>
      <c r="K291" s="9">
        <v>3.0026177490779071E-2</v>
      </c>
      <c r="L291" s="9">
        <v>1.6889877313655655E-2</v>
      </c>
      <c r="M291" s="9">
        <v>2.2384845953935084E-2</v>
      </c>
      <c r="N291" s="9">
        <v>2.4647388178047791E-2</v>
      </c>
      <c r="O291" s="9">
        <v>3.1304286873095499E-2</v>
      </c>
      <c r="P291" s="9">
        <v>2.7538951640660114E-2</v>
      </c>
      <c r="Q291" s="9">
        <v>0.13082434755343386</v>
      </c>
      <c r="R291" s="9">
        <v>6.1197585626870277E-2</v>
      </c>
      <c r="S291" s="9">
        <v>3.2914821503365888E-2</v>
      </c>
      <c r="T291" s="9">
        <v>5.6340241676660519E-2</v>
      </c>
      <c r="U291" s="9">
        <v>5.4244930190016971E-2</v>
      </c>
      <c r="V291" s="9">
        <v>2.2759829911651375E-2</v>
      </c>
      <c r="W291" s="20">
        <v>5.9253922731329345E-2</v>
      </c>
      <c r="X291" s="9">
        <v>2.9719662806784619E-2</v>
      </c>
      <c r="Y291" s="9">
        <v>1.9233050164493504E-2</v>
      </c>
      <c r="AC291" s="9"/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3833</v>
      </c>
      <c r="C292" s="7" t="s">
        <v>188</v>
      </c>
      <c r="D292" s="7">
        <v>4</v>
      </c>
      <c r="E292" s="9" t="s">
        <v>3836</v>
      </c>
      <c r="F292" s="9">
        <v>7.7986705507899323E-2</v>
      </c>
      <c r="G292" s="9">
        <v>2.3369067773752139E-2</v>
      </c>
      <c r="H292" s="9">
        <v>3.4678010615039279E-2</v>
      </c>
      <c r="I292" s="9">
        <v>6.7753784470945044E-2</v>
      </c>
      <c r="J292" s="9">
        <v>0.13461405564864704</v>
      </c>
      <c r="K292" s="9">
        <v>5.2251835055986184E-2</v>
      </c>
      <c r="L292" s="9">
        <v>-8.6835633611914709E-4</v>
      </c>
      <c r="M292" s="9">
        <v>-1.3508057138694185E-2</v>
      </c>
      <c r="N292" s="9">
        <v>4.5128698530892075E-2</v>
      </c>
      <c r="O292" s="9">
        <v>2.3793243964492117E-2</v>
      </c>
      <c r="P292" s="9">
        <v>2.6362277528826361E-2</v>
      </c>
      <c r="Q292" s="9">
        <v>0.12587561915622647</v>
      </c>
      <c r="R292" s="9">
        <v>6.4239468358987306E-2</v>
      </c>
      <c r="S292" s="9">
        <v>9.4294148174709491E-3</v>
      </c>
      <c r="T292" s="9">
        <v>4.7771396947220213E-2</v>
      </c>
      <c r="U292" s="9">
        <v>2.5035233865039919E-2</v>
      </c>
      <c r="V292" s="9">
        <v>6.2415766635042225E-3</v>
      </c>
      <c r="W292" s="20">
        <v>1.7538151713710981E-2</v>
      </c>
      <c r="X292" s="9">
        <v>-2.0563475151940125E-2</v>
      </c>
      <c r="Y292" s="9">
        <v>-1.9224547837918493E-2</v>
      </c>
      <c r="AC292" s="9"/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3833</v>
      </c>
      <c r="C293" s="7" t="s">
        <v>188</v>
      </c>
      <c r="D293" s="7">
        <v>5</v>
      </c>
      <c r="E293" s="9" t="s">
        <v>3836</v>
      </c>
      <c r="F293" s="9">
        <v>8.271631230170895E-2</v>
      </c>
      <c r="G293" s="9">
        <v>2.0221500736611775E-2</v>
      </c>
      <c r="H293" s="9">
        <v>4.5569287191099317E-2</v>
      </c>
      <c r="I293" s="9">
        <v>6.5936187190609896E-2</v>
      </c>
      <c r="J293" s="9">
        <v>0.11984302067036934</v>
      </c>
      <c r="K293" s="9">
        <v>2.5588479138793696E-2</v>
      </c>
      <c r="L293" s="9">
        <v>1.1305011493124573E-2</v>
      </c>
      <c r="M293" s="9">
        <v>1.7477772637452871E-2</v>
      </c>
      <c r="N293" s="9">
        <v>1.3020992822413868E-2</v>
      </c>
      <c r="O293" s="9">
        <v>2.554413509221809E-2</v>
      </c>
      <c r="P293" s="9">
        <v>2.1807074897197687E-2</v>
      </c>
      <c r="Q293" s="9">
        <v>0.15241967420229763</v>
      </c>
      <c r="R293" s="9">
        <v>8.4621449844520136E-2</v>
      </c>
      <c r="S293" s="9">
        <v>3.5032206814257894E-2</v>
      </c>
      <c r="T293" s="9">
        <v>4.7619317586437226E-2</v>
      </c>
      <c r="U293" s="9">
        <v>6.4723985288513308E-2</v>
      </c>
      <c r="V293" s="9">
        <v>2.9044015546577873E-2</v>
      </c>
      <c r="W293" s="20">
        <v>4.3634512913393708E-2</v>
      </c>
      <c r="X293" s="9">
        <v>1.1397494858054413E-2</v>
      </c>
      <c r="Y293" s="9">
        <v>2.0585505630830614E-2</v>
      </c>
      <c r="AC293" s="9"/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3833</v>
      </c>
      <c r="C294" s="7" t="s">
        <v>188</v>
      </c>
      <c r="D294" s="7">
        <v>6</v>
      </c>
      <c r="E294" s="9" t="s">
        <v>3836</v>
      </c>
      <c r="F294" s="9">
        <v>7.5402320129491107E-2</v>
      </c>
      <c r="G294" s="9">
        <v>2.1093268368947538E-2</v>
      </c>
      <c r="H294" s="9">
        <v>3.7010812573474272E-2</v>
      </c>
      <c r="I294" s="9">
        <v>6.5353648951757659E-2</v>
      </c>
      <c r="J294" s="9">
        <v>0.13191020753134386</v>
      </c>
      <c r="K294" s="9">
        <v>3.4492536533812679E-2</v>
      </c>
      <c r="L294" s="9">
        <v>1.5039066709896964E-2</v>
      </c>
      <c r="M294" s="9">
        <v>2.1274793343987408E-2</v>
      </c>
      <c r="N294" s="9">
        <v>1.837231865021649E-2</v>
      </c>
      <c r="O294" s="9">
        <v>1.1182081993596604E-2</v>
      </c>
      <c r="P294" s="9">
        <v>2.331266959815359E-2</v>
      </c>
      <c r="Q294" s="9">
        <v>0.12754596177899158</v>
      </c>
      <c r="R294" s="9">
        <v>4.7179943897974086E-2</v>
      </c>
      <c r="S294" s="9">
        <v>3.5911174493200138E-2</v>
      </c>
      <c r="T294" s="9">
        <v>4.8641610397175405E-2</v>
      </c>
      <c r="U294" s="9">
        <v>6.0519739652952653E-2</v>
      </c>
      <c r="V294" s="9">
        <v>3.727887981165301E-2</v>
      </c>
      <c r="W294" s="20">
        <v>6.6860467315381866E-2</v>
      </c>
      <c r="X294" s="9">
        <v>8.5231417333830883E-4</v>
      </c>
      <c r="Y294" s="9">
        <v>1.296244897593013E-2</v>
      </c>
      <c r="AC294" s="9"/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3833</v>
      </c>
      <c r="C295" s="7" t="s">
        <v>188</v>
      </c>
      <c r="D295" s="7">
        <v>7</v>
      </c>
      <c r="E295" s="9" t="s">
        <v>3836</v>
      </c>
      <c r="F295" s="9">
        <v>7.5273546688734427E-2</v>
      </c>
      <c r="G295" s="9">
        <v>1.9376559904043633E-2</v>
      </c>
      <c r="H295" s="9">
        <v>3.2723620073547233E-2</v>
      </c>
      <c r="I295" s="9">
        <v>6.6366082718665842E-2</v>
      </c>
      <c r="J295" s="9">
        <v>0.13265489288713428</v>
      </c>
      <c r="K295" s="9">
        <v>3.6319722641090069E-2</v>
      </c>
      <c r="L295" s="9">
        <v>1.0978980774676739E-2</v>
      </c>
      <c r="M295" s="9">
        <v>2.3468982613066069E-2</v>
      </c>
      <c r="N295" s="9">
        <v>-6.2712969506872884E-4</v>
      </c>
      <c r="O295" s="9">
        <v>-2.9319343268319198E-4</v>
      </c>
      <c r="P295" s="9">
        <v>2.3515771695338916E-2</v>
      </c>
      <c r="Q295" s="9">
        <v>0.14967783201127394</v>
      </c>
      <c r="R295" s="9">
        <v>6.5331205516453439E-2</v>
      </c>
      <c r="S295" s="9">
        <v>1.5729046830046833E-2</v>
      </c>
      <c r="T295" s="9">
        <v>4.4065879250091422E-2</v>
      </c>
      <c r="U295" s="9">
        <v>5.8357247006808111E-2</v>
      </c>
      <c r="V295" s="9">
        <v>3.4362375522165367E-2</v>
      </c>
      <c r="W295" s="20">
        <v>4.6396378498121171E-2</v>
      </c>
      <c r="X295" s="9">
        <v>5.9353520048721631E-3</v>
      </c>
      <c r="Y295" s="9">
        <v>4.0914280063230724E-2</v>
      </c>
      <c r="AC295" s="9"/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3833</v>
      </c>
      <c r="C296" s="7" t="s">
        <v>188</v>
      </c>
      <c r="D296" s="7">
        <v>8</v>
      </c>
      <c r="E296" s="9" t="s">
        <v>3836</v>
      </c>
      <c r="F296" s="9">
        <v>7.1916052814733789E-2</v>
      </c>
      <c r="G296" s="9">
        <v>4.2881021054124391E-2</v>
      </c>
      <c r="H296" s="9">
        <v>4.1167169735045972E-2</v>
      </c>
      <c r="I296" s="9">
        <v>7.3924487966223529E-2</v>
      </c>
      <c r="J296" s="9">
        <v>0.13582090886881093</v>
      </c>
      <c r="K296" s="9">
        <v>3.3652336020244533E-2</v>
      </c>
      <c r="L296" s="9">
        <v>1.7395156977006332E-2</v>
      </c>
      <c r="M296" s="9">
        <v>2.0352317439627177E-2</v>
      </c>
      <c r="N296" s="9">
        <v>5.2384943440742404E-2</v>
      </c>
      <c r="O296" s="9">
        <v>2.5942930586894342E-2</v>
      </c>
      <c r="P296" s="9">
        <v>2.2654147655359447E-2</v>
      </c>
      <c r="Q296" s="9">
        <v>0.13446063734098579</v>
      </c>
      <c r="R296" s="9">
        <v>4.3977007624625308E-2</v>
      </c>
      <c r="S296" s="9">
        <v>3.5300396833644498E-2</v>
      </c>
      <c r="T296" s="9">
        <v>5.5842626759041059E-2</v>
      </c>
      <c r="U296" s="9">
        <v>6.8107232822705477E-2</v>
      </c>
      <c r="V296" s="9">
        <v>3.210398438079487E-2</v>
      </c>
      <c r="W296" s="20">
        <v>6.9698689626155108E-2</v>
      </c>
      <c r="X296" s="9">
        <v>4.3979464519761313E-2</v>
      </c>
      <c r="Y296" s="9">
        <v>1.6679094498007752E-2</v>
      </c>
      <c r="AC296" s="9"/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3833</v>
      </c>
      <c r="C297" s="7" t="s">
        <v>188</v>
      </c>
      <c r="D297" s="7">
        <v>9</v>
      </c>
      <c r="E297" s="9" t="s">
        <v>3836</v>
      </c>
      <c r="F297" s="9">
        <v>6.1488918194942954E-2</v>
      </c>
      <c r="G297" s="9">
        <v>1.6772566939630362E-2</v>
      </c>
      <c r="H297" s="9">
        <v>2.5340898716590177E-2</v>
      </c>
      <c r="I297" s="9">
        <v>5.6368215476949812E-2</v>
      </c>
      <c r="J297" s="9">
        <v>0.13051837767521723</v>
      </c>
      <c r="K297" s="9">
        <v>2.6608230472361383E-2</v>
      </c>
      <c r="L297" s="9">
        <v>1.0194352651628824E-2</v>
      </c>
      <c r="M297" s="9">
        <v>8.8560814976568203E-3</v>
      </c>
      <c r="N297" s="9">
        <v>1.1217554179749234E-2</v>
      </c>
      <c r="O297" s="9">
        <v>2.6565416090801541E-2</v>
      </c>
      <c r="P297" s="9">
        <v>2.1340278106166677E-2</v>
      </c>
      <c r="Q297" s="9">
        <v>0.10870452677220377</v>
      </c>
      <c r="R297" s="9">
        <v>8.1560745082468911E-2</v>
      </c>
      <c r="S297" s="9">
        <v>2.3049789824312938E-2</v>
      </c>
      <c r="T297" s="9">
        <v>6.4747566008843904E-2</v>
      </c>
      <c r="U297" s="9">
        <v>7.3803526242825157E-2</v>
      </c>
      <c r="V297" s="9">
        <v>4.1824268354954786E-2</v>
      </c>
      <c r="W297" s="20">
        <v>8.0202265646985182E-2</v>
      </c>
      <c r="X297" s="9">
        <v>8.4975242861895506E-2</v>
      </c>
      <c r="Y297" s="9">
        <v>6.5422083809699272E-2</v>
      </c>
      <c r="AC297" s="9"/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3833</v>
      </c>
      <c r="C298" s="7" t="s">
        <v>188</v>
      </c>
      <c r="D298" s="7">
        <v>10</v>
      </c>
      <c r="E298" s="9" t="s">
        <v>3836</v>
      </c>
      <c r="F298" s="9">
        <v>7.6963245563713256E-2</v>
      </c>
      <c r="G298" s="9">
        <v>8.8430429082211326E-3</v>
      </c>
      <c r="H298" s="9">
        <v>3.2435823293182287E-2</v>
      </c>
      <c r="I298" s="9">
        <v>5.7066104156623165E-2</v>
      </c>
      <c r="J298" s="9">
        <v>0.12692103784131148</v>
      </c>
      <c r="K298" s="9">
        <v>3.6951331897305151E-2</v>
      </c>
      <c r="L298" s="9">
        <v>1.8717240376882271E-2</v>
      </c>
      <c r="M298" s="9">
        <v>2.032427726393049E-2</v>
      </c>
      <c r="N298" s="9">
        <v>1.5872455924462958E-2</v>
      </c>
      <c r="O298" s="9">
        <v>2.6735545478465683E-2</v>
      </c>
      <c r="P298" s="9">
        <v>3.1703912929675671E-2</v>
      </c>
      <c r="Q298" s="9">
        <v>0.12787381319387858</v>
      </c>
      <c r="R298" s="9">
        <v>4.7818135790576255E-2</v>
      </c>
      <c r="S298" s="9">
        <v>2.5341017983433023E-2</v>
      </c>
      <c r="T298" s="9">
        <v>3.8706107759282293E-2</v>
      </c>
      <c r="U298" s="9">
        <v>5.775740607655333E-2</v>
      </c>
      <c r="V298" s="9">
        <v>2.4518904246623174E-2</v>
      </c>
      <c r="W298" s="20">
        <v>3.688005620047119E-2</v>
      </c>
      <c r="X298" s="9">
        <v>-3.7088093026821367E-3</v>
      </c>
      <c r="Y298" s="9">
        <v>-3.8683618655627194E-3</v>
      </c>
      <c r="AC298" s="9"/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3833</v>
      </c>
      <c r="C299" s="7" t="s">
        <v>188</v>
      </c>
      <c r="D299" s="7">
        <v>11</v>
      </c>
      <c r="E299" s="9" t="s">
        <v>3836</v>
      </c>
      <c r="F299" s="9">
        <v>7.1020618563072846E-2</v>
      </c>
      <c r="G299" s="9">
        <v>1.4775383838815159E-2</v>
      </c>
      <c r="H299" s="9">
        <v>3.6241037839428225E-2</v>
      </c>
      <c r="I299" s="9">
        <v>6.0630764710202678E-2</v>
      </c>
      <c r="J299" s="9">
        <v>0.12394546410264162</v>
      </c>
      <c r="K299" s="9">
        <v>1.5625478620246769E-2</v>
      </c>
      <c r="L299" s="9">
        <v>1.4854071036493721E-2</v>
      </c>
      <c r="M299" s="9">
        <v>1.1039813677935273E-2</v>
      </c>
      <c r="N299" s="9">
        <v>2.4560499927915425E-2</v>
      </c>
      <c r="O299" s="9">
        <v>4.130139062174476E-2</v>
      </c>
      <c r="P299" s="9">
        <v>3.0580166396650954E-2</v>
      </c>
      <c r="Q299" s="9">
        <v>0.13688627085124483</v>
      </c>
      <c r="R299" s="9">
        <v>7.2329979385223675E-2</v>
      </c>
      <c r="S299" s="9">
        <v>2.7889803326234031E-2</v>
      </c>
      <c r="T299" s="9">
        <v>3.4710778198753234E-2</v>
      </c>
      <c r="U299" s="9">
        <v>4.0340836579525918E-2</v>
      </c>
      <c r="V299" s="9">
        <v>1.4110280979648948E-2</v>
      </c>
      <c r="W299" s="20">
        <v>2.2226613297773312E-2</v>
      </c>
      <c r="X299" s="9">
        <v>-1.3198801257771398E-2</v>
      </c>
      <c r="Y299" s="9">
        <v>-7.7342902041079853E-3</v>
      </c>
      <c r="AC299" s="9"/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3833</v>
      </c>
      <c r="C300" s="7" t="s">
        <v>188</v>
      </c>
      <c r="D300" s="7">
        <v>12</v>
      </c>
      <c r="E300" s="9" t="s">
        <v>3836</v>
      </c>
      <c r="F300" s="9">
        <v>9.8882441136151078E-2</v>
      </c>
      <c r="G300" s="9">
        <v>1.3756696058789819E-2</v>
      </c>
      <c r="H300" s="9">
        <v>2.5970415280156534E-2</v>
      </c>
      <c r="I300" s="9">
        <v>5.6699169631801993E-2</v>
      </c>
      <c r="J300" s="9">
        <v>0.12990399567531896</v>
      </c>
      <c r="K300" s="9">
        <v>3.1047899355960196E-2</v>
      </c>
      <c r="L300" s="9">
        <v>1.644705898610499E-2</v>
      </c>
      <c r="M300" s="9">
        <v>2.1451429998597948E-2</v>
      </c>
      <c r="N300" s="9">
        <v>2.1775755257425367E-2</v>
      </c>
      <c r="O300" s="9">
        <v>2.8795385665383755E-2</v>
      </c>
      <c r="P300" s="9">
        <v>2.977023922808808E-2</v>
      </c>
      <c r="Q300" s="9">
        <v>8.9319445533994957E-2</v>
      </c>
      <c r="R300" s="9">
        <v>6.8882401203453458E-2</v>
      </c>
      <c r="S300" s="9">
        <v>-1.4588474302445698E-2</v>
      </c>
      <c r="T300" s="9">
        <v>7.8921536218416355E-2</v>
      </c>
      <c r="U300" s="9">
        <v>8.9203281539519175E-2</v>
      </c>
      <c r="V300" s="9">
        <v>2.2320382479583456E-2</v>
      </c>
      <c r="W300" s="20">
        <v>0.17180549125528533</v>
      </c>
      <c r="X300" s="9">
        <v>0.10587709035285364</v>
      </c>
      <c r="Y300" s="9">
        <v>6.0351126942611799E-2</v>
      </c>
      <c r="AC300" s="9"/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3833</v>
      </c>
      <c r="C301" s="7" t="s">
        <v>188</v>
      </c>
      <c r="D301" s="7">
        <v>13</v>
      </c>
      <c r="E301" s="9" t="s">
        <v>3836</v>
      </c>
      <c r="F301" s="9">
        <v>7.2367140848210498E-2</v>
      </c>
      <c r="G301" s="9">
        <v>-1.0785727911005738E-3</v>
      </c>
      <c r="H301" s="9">
        <v>3.127398010008875E-2</v>
      </c>
      <c r="I301" s="9">
        <v>6.0183751596804225E-2</v>
      </c>
      <c r="J301" s="9">
        <v>0.12738514082602537</v>
      </c>
      <c r="K301" s="9">
        <v>2.3944764281529363E-2</v>
      </c>
      <c r="L301" s="9">
        <v>1.5424297610723503E-2</v>
      </c>
      <c r="M301" s="9">
        <v>2.0441908417089261E-2</v>
      </c>
      <c r="N301" s="9">
        <v>1.9697616586360267E-2</v>
      </c>
      <c r="O301" s="9">
        <v>3.0104788210383315E-2</v>
      </c>
      <c r="P301" s="9">
        <v>2.9233912816808649E-2</v>
      </c>
      <c r="Q301" s="9">
        <v>0.10295464173734215</v>
      </c>
      <c r="R301" s="9">
        <v>7.0862901626137065E-2</v>
      </c>
      <c r="S301" s="9">
        <v>2.230046500204641E-2</v>
      </c>
      <c r="T301" s="9">
        <v>5.9770552373780372E-2</v>
      </c>
      <c r="U301" s="9">
        <v>6.4539333229357787E-2</v>
      </c>
      <c r="V301" s="9">
        <v>2.4630739186201955E-2</v>
      </c>
      <c r="W301" s="20">
        <v>5.0404609692816793E-2</v>
      </c>
      <c r="X301" s="9">
        <v>3.6171587615585477E-2</v>
      </c>
      <c r="Y301" s="9">
        <v>1.3076857037345624E-2</v>
      </c>
      <c r="AC301" s="9"/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3833</v>
      </c>
      <c r="C302" s="7" t="s">
        <v>188</v>
      </c>
      <c r="D302" s="7">
        <v>14</v>
      </c>
      <c r="E302" s="9" t="s">
        <v>3836</v>
      </c>
      <c r="F302" s="9">
        <v>9.0180989948058565E-2</v>
      </c>
      <c r="G302" s="9">
        <v>3.0455464058586568E-2</v>
      </c>
      <c r="H302" s="9">
        <v>4.646293937216317E-2</v>
      </c>
      <c r="I302" s="9">
        <v>5.4288532812232226E-2</v>
      </c>
      <c r="J302" s="9">
        <v>0.15794873287839883</v>
      </c>
      <c r="K302" s="9">
        <v>2.6036501779027166E-2</v>
      </c>
      <c r="L302" s="9">
        <v>2.827452587620094E-2</v>
      </c>
      <c r="M302" s="9">
        <v>1.1597917348648679E-2</v>
      </c>
      <c r="N302" s="9">
        <v>3.579195999429019E-2</v>
      </c>
      <c r="O302" s="9">
        <v>5.0186481184858911E-2</v>
      </c>
      <c r="P302" s="9">
        <v>3.1666277080658389E-2</v>
      </c>
      <c r="Q302" s="9">
        <v>0.11224943162955259</v>
      </c>
      <c r="R302" s="9">
        <v>5.6808425419375919E-2</v>
      </c>
      <c r="S302" s="9">
        <v>3.1507400192487101E-2</v>
      </c>
      <c r="T302" s="9">
        <v>4.9897754090760138E-2</v>
      </c>
      <c r="U302" s="9">
        <v>4.1573909249544405E-2</v>
      </c>
      <c r="V302" s="9">
        <v>1.6243310124367083E-2</v>
      </c>
      <c r="W302" s="20">
        <v>4.8486052118977163E-2</v>
      </c>
      <c r="X302" s="9">
        <v>-1.2225122413112244E-2</v>
      </c>
      <c r="Y302" s="9">
        <v>4.7571088853679555E-3</v>
      </c>
      <c r="AC302" s="9"/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3833</v>
      </c>
      <c r="C303" s="7" t="s">
        <v>188</v>
      </c>
      <c r="D303" s="7">
        <v>15</v>
      </c>
      <c r="E303" s="9" t="s">
        <v>3836</v>
      </c>
      <c r="F303" s="9">
        <v>7.1512787638206676E-2</v>
      </c>
      <c r="G303" s="9">
        <v>-2.3799288915556938E-3</v>
      </c>
      <c r="H303" s="9">
        <v>1.6869081802923347E-2</v>
      </c>
      <c r="I303" s="9">
        <v>6.3632653432721176E-2</v>
      </c>
      <c r="J303" s="9">
        <v>0.12042620338883436</v>
      </c>
      <c r="K303" s="9">
        <v>3.2549269337502906E-2</v>
      </c>
      <c r="L303" s="9">
        <v>2.4629027834998318E-2</v>
      </c>
      <c r="M303" s="9">
        <v>3.1627659457091895E-2</v>
      </c>
      <c r="N303" s="9">
        <v>2.6128745305066259E-2</v>
      </c>
      <c r="O303" s="9">
        <v>4.0360520716853143E-2</v>
      </c>
      <c r="P303" s="9">
        <v>9.6375609941667939E-3</v>
      </c>
      <c r="Q303" s="9">
        <v>0.13857165763031754</v>
      </c>
      <c r="R303" s="9">
        <v>6.4155417008973759E-2</v>
      </c>
      <c r="S303" s="9">
        <v>2.2087931648807402E-2</v>
      </c>
      <c r="T303" s="9">
        <v>3.1002608195535464E-2</v>
      </c>
      <c r="U303" s="9">
        <v>4.7730373790365599E-2</v>
      </c>
      <c r="V303" s="9">
        <v>9.5749510740779087E-3</v>
      </c>
      <c r="W303" s="20">
        <v>3.8767686615098773E-2</v>
      </c>
      <c r="X303" s="9">
        <v>-5.0470760668834824E-3</v>
      </c>
      <c r="Y303" s="9">
        <v>-2.9142585907823149E-3</v>
      </c>
      <c r="AC303" s="9"/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3833</v>
      </c>
      <c r="C304" s="7" t="s">
        <v>188</v>
      </c>
      <c r="D304" s="7">
        <v>16</v>
      </c>
      <c r="E304" s="9" t="s">
        <v>3836</v>
      </c>
      <c r="F304" s="9">
        <v>7.1512787638206676E-2</v>
      </c>
      <c r="G304" s="9">
        <v>-2.3799288915556938E-3</v>
      </c>
      <c r="H304" s="9">
        <v>1.6869081802923347E-2</v>
      </c>
      <c r="I304" s="9">
        <v>6.3632653432721176E-2</v>
      </c>
      <c r="J304" s="9">
        <v>0.12042620338883436</v>
      </c>
      <c r="K304" s="9">
        <v>3.2549269337502906E-2</v>
      </c>
      <c r="L304" s="9">
        <v>2.4629027834998318E-2</v>
      </c>
      <c r="M304" s="9">
        <v>3.1627659457091895E-2</v>
      </c>
      <c r="N304" s="9">
        <v>2.6128745305066259E-2</v>
      </c>
      <c r="O304" s="9">
        <v>4.0360520716853143E-2</v>
      </c>
      <c r="P304" s="9">
        <v>9.6375609941667939E-3</v>
      </c>
      <c r="Q304" s="9">
        <v>0.13857165763031754</v>
      </c>
      <c r="R304" s="9">
        <v>6.4155417008973759E-2</v>
      </c>
      <c r="S304" s="9">
        <v>2.2087931648807402E-2</v>
      </c>
      <c r="T304" s="9">
        <v>3.1002608195535464E-2</v>
      </c>
      <c r="U304" s="9">
        <v>4.7730373790365599E-2</v>
      </c>
      <c r="V304" s="9">
        <v>9.5749510740779087E-3</v>
      </c>
      <c r="W304" s="20">
        <v>3.8767686615098773E-2</v>
      </c>
      <c r="X304" s="9">
        <v>-5.0470760668834824E-3</v>
      </c>
      <c r="Y304" s="9">
        <v>-2.9142585907823149E-3</v>
      </c>
      <c r="AC304" s="9"/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3833</v>
      </c>
      <c r="C305" s="7" t="s">
        <v>188</v>
      </c>
      <c r="D305" s="7">
        <v>17</v>
      </c>
      <c r="E305" s="9" t="s">
        <v>3836</v>
      </c>
      <c r="F305" s="9">
        <v>7.6345667653705762E-2</v>
      </c>
      <c r="G305" s="9">
        <v>1.1306866468244303E-2</v>
      </c>
      <c r="H305" s="9">
        <v>2.6150506158978626E-2</v>
      </c>
      <c r="I305" s="9">
        <v>5.9486843308921955E-2</v>
      </c>
      <c r="J305" s="9">
        <v>0.12578482231376942</v>
      </c>
      <c r="K305" s="9">
        <v>2.4627214278997389E-2</v>
      </c>
      <c r="L305" s="9">
        <v>2.2068029233894393E-2</v>
      </c>
      <c r="M305" s="9">
        <v>1.4888180862259626E-2</v>
      </c>
      <c r="N305" s="9">
        <v>2.3619416217624423E-2</v>
      </c>
      <c r="O305" s="9">
        <v>2.576156321251899E-2</v>
      </c>
      <c r="P305" s="9">
        <v>2.5643460635677906E-2</v>
      </c>
      <c r="Q305" s="9">
        <v>0.12981572733135738</v>
      </c>
      <c r="R305" s="9">
        <v>5.6927255586410652E-2</v>
      </c>
      <c r="S305" s="9">
        <v>2.4792398318805642E-2</v>
      </c>
      <c r="T305" s="9">
        <v>5.2711877508565985E-2</v>
      </c>
      <c r="U305" s="9">
        <v>5.5459827616377355E-2</v>
      </c>
      <c r="V305" s="9">
        <v>2.5018663499296823E-2</v>
      </c>
      <c r="W305" s="20">
        <v>7.4679241996518986E-2</v>
      </c>
      <c r="X305" s="9">
        <v>3.6559057019280194E-2</v>
      </c>
      <c r="Y305" s="9">
        <v>1.7258881485077149E-2</v>
      </c>
      <c r="AC305" s="9"/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3833</v>
      </c>
      <c r="C306" s="7" t="s">
        <v>188</v>
      </c>
      <c r="D306" s="7">
        <v>18</v>
      </c>
      <c r="E306" s="9" t="s">
        <v>3836</v>
      </c>
      <c r="F306" s="9">
        <v>8.1457500301703956E-2</v>
      </c>
      <c r="G306" s="9">
        <v>3.846196402110591E-3</v>
      </c>
      <c r="H306" s="9">
        <v>1.4121674622774805E-2</v>
      </c>
      <c r="I306" s="9">
        <v>5.455562167329453E-2</v>
      </c>
      <c r="J306" s="9">
        <v>0.14137170207441341</v>
      </c>
      <c r="K306" s="9">
        <v>3.7315445876846542E-2</v>
      </c>
      <c r="L306" s="9">
        <v>1.1580496553400543E-2</v>
      </c>
      <c r="M306" s="9">
        <v>2.646531133967378E-2</v>
      </c>
      <c r="N306" s="9">
        <v>3.2823589254493246E-2</v>
      </c>
      <c r="O306" s="9">
        <v>4.0963001040150049E-2</v>
      </c>
      <c r="P306" s="9">
        <v>3.5459215378151665E-2</v>
      </c>
      <c r="Q306" s="9">
        <v>0.11270732810686512</v>
      </c>
      <c r="R306" s="9">
        <v>6.918644779425942E-2</v>
      </c>
      <c r="S306" s="9">
        <v>9.281210145798191E-3</v>
      </c>
      <c r="T306" s="9">
        <v>4.7248048545073695E-2</v>
      </c>
      <c r="U306" s="9">
        <v>5.4142895433978655E-2</v>
      </c>
      <c r="V306" s="9">
        <v>2.1336137936769362E-2</v>
      </c>
      <c r="W306" s="20">
        <v>6.5705616820720625E-2</v>
      </c>
      <c r="X306" s="9">
        <v>4.4193715800319389E-2</v>
      </c>
      <c r="Y306" s="9">
        <v>2.4643639175740972E-2</v>
      </c>
      <c r="AC306" s="9"/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3833</v>
      </c>
      <c r="C307" s="7" t="s">
        <v>188</v>
      </c>
      <c r="D307" s="7">
        <v>19</v>
      </c>
      <c r="E307" s="9" t="s">
        <v>3836</v>
      </c>
      <c r="F307" s="9">
        <v>7.8765764291062634E-2</v>
      </c>
      <c r="G307" s="9">
        <v>1.3764791755159989E-2</v>
      </c>
      <c r="H307" s="9">
        <v>2.5305036209474441E-2</v>
      </c>
      <c r="I307" s="9">
        <v>5.7129800913678475E-2</v>
      </c>
      <c r="J307" s="9">
        <v>0.11502378689670256</v>
      </c>
      <c r="K307" s="9">
        <v>2.688801492678361E-2</v>
      </c>
      <c r="L307" s="9">
        <v>2.1906391808819148E-2</v>
      </c>
      <c r="M307" s="9">
        <v>1.827624594605215E-2</v>
      </c>
      <c r="N307" s="9">
        <v>1.7177476815512849E-2</v>
      </c>
      <c r="O307" s="9">
        <v>1.9643450756807068E-2</v>
      </c>
      <c r="P307" s="9">
        <v>3.0032519880965447E-2</v>
      </c>
      <c r="Q307" s="9">
        <v>0.13158204844643162</v>
      </c>
      <c r="R307" s="9">
        <v>6.0721784913523758E-2</v>
      </c>
      <c r="S307" s="9">
        <v>2.9946779879886032E-2</v>
      </c>
      <c r="T307" s="9">
        <v>4.7346496683260186E-2</v>
      </c>
      <c r="U307" s="9">
        <v>5.0259059167839126E-2</v>
      </c>
      <c r="V307" s="9">
        <v>2.1148276126648824E-2</v>
      </c>
      <c r="W307" s="20">
        <v>4.2906993085539247E-2</v>
      </c>
      <c r="X307" s="9">
        <v>1.6273074302985524E-2</v>
      </c>
      <c r="Y307" s="9">
        <v>1.1375926807337011E-2</v>
      </c>
      <c r="AC307" s="9"/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3833</v>
      </c>
      <c r="C308" s="7" t="s">
        <v>188</v>
      </c>
      <c r="D308" s="7">
        <v>20</v>
      </c>
      <c r="E308" s="9" t="s">
        <v>3836</v>
      </c>
      <c r="F308" s="9">
        <v>8.3171672933393337E-2</v>
      </c>
      <c r="G308" s="9">
        <v>-3.6210276197468083E-4</v>
      </c>
      <c r="H308" s="9">
        <v>2.52439712214656E-2</v>
      </c>
      <c r="I308" s="9">
        <v>5.8944930313072463E-2</v>
      </c>
      <c r="J308" s="9">
        <v>0.13226823353351946</v>
      </c>
      <c r="K308" s="9">
        <v>3.2514055034960299E-2</v>
      </c>
      <c r="L308" s="9">
        <v>1.5304640648625245E-2</v>
      </c>
      <c r="M308" s="9">
        <v>2.1596463336244209E-2</v>
      </c>
      <c r="N308" s="9">
        <v>1.9509405473709496E-2</v>
      </c>
      <c r="O308" s="9">
        <v>2.6902342138872326E-2</v>
      </c>
      <c r="P308" s="9">
        <v>2.0414126950919487E-2</v>
      </c>
      <c r="Q308" s="9">
        <v>0.13493691962970478</v>
      </c>
      <c r="R308" s="9">
        <v>5.6110887403955312E-2</v>
      </c>
      <c r="S308" s="9">
        <v>3.3671075771706471E-2</v>
      </c>
      <c r="T308" s="9">
        <v>5.5723339259237781E-2</v>
      </c>
      <c r="U308" s="9">
        <v>4.6330484762448831E-2</v>
      </c>
      <c r="V308" s="9">
        <v>2.5281972255217777E-2</v>
      </c>
      <c r="W308" s="20">
        <v>4.6891694702554831E-2</v>
      </c>
      <c r="X308" s="9">
        <v>3.7486722358415214E-4</v>
      </c>
      <c r="Y308" s="9">
        <v>3.8351221785422052E-3</v>
      </c>
      <c r="AC308" s="9"/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3833</v>
      </c>
      <c r="C309" s="7" t="s">
        <v>188</v>
      </c>
      <c r="D309" s="7">
        <v>21</v>
      </c>
      <c r="E309" s="9" t="s">
        <v>3836</v>
      </c>
      <c r="F309" s="9">
        <v>6.4203128936119791E-2</v>
      </c>
      <c r="G309" s="9">
        <v>1.1838768917766362E-2</v>
      </c>
      <c r="H309" s="9">
        <v>4.6066356978830658E-2</v>
      </c>
      <c r="I309" s="9">
        <v>6.9091778795886016E-2</v>
      </c>
      <c r="J309" s="9">
        <v>0.12615749996042513</v>
      </c>
      <c r="K309" s="9">
        <v>2.9450187730596156E-2</v>
      </c>
      <c r="L309" s="9">
        <v>2.0030336902293389E-2</v>
      </c>
      <c r="M309" s="9">
        <v>1.2117400073004658E-2</v>
      </c>
      <c r="N309" s="9">
        <v>1.0848379618058734E-2</v>
      </c>
      <c r="O309" s="9">
        <v>1.6231251320464546E-2</v>
      </c>
      <c r="P309" s="9">
        <v>1.7993017251792365E-2</v>
      </c>
      <c r="Q309" s="9">
        <v>0.11221225605820173</v>
      </c>
      <c r="R309" s="9">
        <v>6.5042312336321739E-2</v>
      </c>
      <c r="S309" s="9">
        <v>6.2748836834520816E-2</v>
      </c>
      <c r="T309" s="9">
        <v>4.1232719761994163E-2</v>
      </c>
      <c r="U309" s="9">
        <v>2.0924272774255348E-2</v>
      </c>
      <c r="V309" s="9">
        <v>3.026532373430868E-2</v>
      </c>
      <c r="W309" s="20">
        <v>4.2524904339375835E-2</v>
      </c>
      <c r="X309" s="9">
        <v>1.7900966592339085E-3</v>
      </c>
      <c r="Y309" s="9">
        <v>7.8911475674390275E-3</v>
      </c>
      <c r="AC309" s="9"/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3833</v>
      </c>
      <c r="C310" s="7" t="s">
        <v>188</v>
      </c>
      <c r="D310" s="7">
        <v>22</v>
      </c>
      <c r="E310" s="9" t="s">
        <v>3836</v>
      </c>
      <c r="F310" s="9">
        <v>7.3515197719351999E-2</v>
      </c>
      <c r="G310" s="9">
        <v>5.8694252473958652E-3</v>
      </c>
      <c r="H310" s="9">
        <v>2.9079507708417829E-2</v>
      </c>
      <c r="I310" s="9">
        <v>7.2074588580645971E-2</v>
      </c>
      <c r="J310" s="9">
        <v>0.13401838342267425</v>
      </c>
      <c r="K310" s="9">
        <v>3.3212381656337664E-2</v>
      </c>
      <c r="L310" s="9">
        <v>1.9157886770044152E-2</v>
      </c>
      <c r="M310" s="9">
        <v>1.9730381437586875E-2</v>
      </c>
      <c r="N310" s="9">
        <v>2.869976766007909E-2</v>
      </c>
      <c r="O310" s="9">
        <v>3.4597905734020218E-2</v>
      </c>
      <c r="P310" s="9">
        <v>1.8475621642995099E-2</v>
      </c>
      <c r="Q310" s="9">
        <v>0.12180293816044907</v>
      </c>
      <c r="R310" s="9">
        <v>4.7404685122985457E-2</v>
      </c>
      <c r="S310" s="9">
        <v>3.3512501263792238E-2</v>
      </c>
      <c r="T310" s="9">
        <v>6.2450730037981739E-2</v>
      </c>
      <c r="U310" s="9">
        <v>6.4886364812886121E-2</v>
      </c>
      <c r="V310" s="9">
        <v>2.2577978355122319E-2</v>
      </c>
      <c r="W310" s="20">
        <v>4.2882869711724503E-2</v>
      </c>
      <c r="X310" s="9">
        <v>1.2327580345926625E-2</v>
      </c>
      <c r="Y310" s="9">
        <v>7.3090568099112296E-3</v>
      </c>
      <c r="AC310" s="9"/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3833</v>
      </c>
      <c r="C311" s="7" t="s">
        <v>188</v>
      </c>
      <c r="D311" s="7">
        <v>23</v>
      </c>
      <c r="E311" s="9" t="s">
        <v>3836</v>
      </c>
      <c r="F311" s="9">
        <v>9.4649542886120708E-2</v>
      </c>
      <c r="G311" s="9">
        <v>3.1343039128634009E-2</v>
      </c>
      <c r="H311" s="9">
        <v>3.952112738040614E-2</v>
      </c>
      <c r="I311" s="9">
        <v>7.5882686613947481E-2</v>
      </c>
      <c r="J311" s="9">
        <v>0.12603297051800211</v>
      </c>
      <c r="K311" s="9">
        <v>2.9071249741206673E-2</v>
      </c>
      <c r="L311" s="9">
        <v>2.5633121491102751E-2</v>
      </c>
      <c r="M311" s="9">
        <v>2.8301770855996944E-2</v>
      </c>
      <c r="N311" s="9">
        <v>3.7371862760936292E-2</v>
      </c>
      <c r="O311" s="9">
        <v>3.7693886902460783E-2</v>
      </c>
      <c r="P311" s="9">
        <v>3.1653617485268626E-2</v>
      </c>
      <c r="Q311" s="9">
        <v>0.11024196985431023</v>
      </c>
      <c r="R311" s="9">
        <v>3.0641620957936766E-2</v>
      </c>
      <c r="S311" s="9">
        <v>3.422943900943709E-2</v>
      </c>
      <c r="T311" s="9">
        <v>5.5234882237674032E-2</v>
      </c>
      <c r="U311" s="9">
        <v>7.5550362437325491E-2</v>
      </c>
      <c r="V311" s="9">
        <v>4.6918068205352714E-2</v>
      </c>
      <c r="W311" s="20">
        <v>-6.8391847527549121E-3</v>
      </c>
      <c r="X311" s="9">
        <v>-3.7559459141171203E-2</v>
      </c>
      <c r="Y311" s="9">
        <v>1.7990619995806867E-3</v>
      </c>
      <c r="AC311" s="9"/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3833</v>
      </c>
      <c r="C312" s="7" t="s">
        <v>188</v>
      </c>
      <c r="D312" s="7">
        <v>24</v>
      </c>
      <c r="E312" s="9" t="s">
        <v>3836</v>
      </c>
      <c r="F312" s="9">
        <v>8.6583938338582023E-2</v>
      </c>
      <c r="G312" s="9">
        <v>4.6353426051599644E-3</v>
      </c>
      <c r="H312" s="9">
        <v>4.4514717783646685E-2</v>
      </c>
      <c r="I312" s="9">
        <v>5.985640936692227E-2</v>
      </c>
      <c r="J312" s="9">
        <v>0.13530847427788584</v>
      </c>
      <c r="K312" s="9">
        <v>4.1239878622543413E-2</v>
      </c>
      <c r="L312" s="9">
        <v>1.9525452765974061E-2</v>
      </c>
      <c r="M312" s="9">
        <v>2.2497170776999642E-2</v>
      </c>
      <c r="N312" s="9">
        <v>1.7976623552862891E-2</v>
      </c>
      <c r="O312" s="9">
        <v>3.8803906793476228E-2</v>
      </c>
      <c r="P312" s="9">
        <v>2.3920652135400067E-2</v>
      </c>
      <c r="Q312" s="9">
        <v>0.11321456343390834</v>
      </c>
      <c r="R312" s="9">
        <v>6.9061053321001875E-2</v>
      </c>
      <c r="S312" s="9">
        <v>3.5764983744654533E-2</v>
      </c>
      <c r="T312" s="9">
        <v>3.6723597075944525E-2</v>
      </c>
      <c r="U312" s="9">
        <v>6.7605883023739377E-2</v>
      </c>
      <c r="V312" s="9">
        <v>2.230157109226738E-2</v>
      </c>
      <c r="W312" s="20">
        <v>6.4386927536406846E-2</v>
      </c>
      <c r="X312" s="9">
        <v>4.6454125096894616E-2</v>
      </c>
      <c r="Y312" s="9">
        <v>7.7505025226607405E-3</v>
      </c>
      <c r="AC312" s="9"/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3833</v>
      </c>
      <c r="C313" s="7" t="s">
        <v>188</v>
      </c>
      <c r="D313" s="7">
        <v>25</v>
      </c>
      <c r="E313" s="9" t="s">
        <v>3836</v>
      </c>
      <c r="F313" s="9">
        <v>8.4422648887606089E-2</v>
      </c>
      <c r="G313" s="9">
        <v>7.6224670405469208E-3</v>
      </c>
      <c r="H313" s="9">
        <v>3.2048545828216701E-2</v>
      </c>
      <c r="I313" s="9">
        <v>6.9117403683666589E-2</v>
      </c>
      <c r="J313" s="9">
        <v>0.13574009676181964</v>
      </c>
      <c r="K313" s="9">
        <v>3.4575796095294598E-2</v>
      </c>
      <c r="L313" s="9">
        <v>2.5413083498953437E-2</v>
      </c>
      <c r="M313" s="9">
        <v>2.8558444489679147E-2</v>
      </c>
      <c r="N313" s="9">
        <v>2.9742553369680236E-2</v>
      </c>
      <c r="O313" s="9">
        <v>4.6592102507806432E-2</v>
      </c>
      <c r="P313" s="9">
        <v>-5.7904879927003217E-3</v>
      </c>
      <c r="Q313" s="9">
        <v>8.8543203489984235E-2</v>
      </c>
      <c r="R313" s="9">
        <v>7.4036316543023339E-2</v>
      </c>
      <c r="S313" s="9">
        <v>2.1710173324578363E-3</v>
      </c>
      <c r="T313" s="9">
        <v>9.4663661306499725E-2</v>
      </c>
      <c r="U313" s="9">
        <v>7.264092614857387E-2</v>
      </c>
      <c r="V313" s="9">
        <v>2.8578075652142765E-2</v>
      </c>
      <c r="W313" s="20">
        <v>9.5419647908885352E-2</v>
      </c>
      <c r="X313" s="9">
        <v>0.10283145841399643</v>
      </c>
      <c r="Y313" s="9">
        <v>3.2041228099757291E-2</v>
      </c>
      <c r="AC313" s="9"/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3833</v>
      </c>
      <c r="C314" s="7" t="s">
        <v>188</v>
      </c>
      <c r="D314" s="7">
        <v>26</v>
      </c>
      <c r="E314" s="9" t="s">
        <v>3836</v>
      </c>
      <c r="F314" s="9">
        <v>7.4898870128486061E-2</v>
      </c>
      <c r="G314" s="9">
        <v>7.840483260168174E-3</v>
      </c>
      <c r="H314" s="9">
        <v>3.322153263674732E-2</v>
      </c>
      <c r="I314" s="9">
        <v>6.25666577387336E-2</v>
      </c>
      <c r="J314" s="9">
        <v>0.13287644715253255</v>
      </c>
      <c r="K314" s="9">
        <v>3.9036262322121207E-2</v>
      </c>
      <c r="L314" s="9">
        <v>2.6855639070499482E-2</v>
      </c>
      <c r="M314" s="9">
        <v>2.7897693715262184E-2</v>
      </c>
      <c r="N314" s="9">
        <v>2.7848526576543353E-2</v>
      </c>
      <c r="O314" s="9">
        <v>2.3497243978396032E-2</v>
      </c>
      <c r="P314" s="9">
        <v>3.2481228420682795E-2</v>
      </c>
      <c r="Q314" s="9">
        <v>8.7631420429194362E-2</v>
      </c>
      <c r="R314" s="9">
        <v>6.4751337096009554E-2</v>
      </c>
      <c r="S314" s="9">
        <v>3.2007397048124497E-2</v>
      </c>
      <c r="T314" s="9">
        <v>5.7411769815240987E-3</v>
      </c>
      <c r="U314" s="9">
        <v>3.8449949224530489E-2</v>
      </c>
      <c r="V314" s="9">
        <v>2.4459507555432136E-2</v>
      </c>
      <c r="W314" s="20">
        <v>-9.9141911141218397E-3</v>
      </c>
      <c r="X314" s="9">
        <v>-4.2664392130662976E-2</v>
      </c>
      <c r="Y314" s="9">
        <v>-1.6058551890318906E-4</v>
      </c>
      <c r="AC314" s="9"/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3834</v>
      </c>
      <c r="C315" s="7" t="s">
        <v>188</v>
      </c>
      <c r="D315" s="7">
        <v>1</v>
      </c>
      <c r="E315" s="9" t="s">
        <v>3836</v>
      </c>
      <c r="F315" s="9">
        <v>4.7687444900372432E-2</v>
      </c>
      <c r="G315" s="9">
        <v>4.2378832136148688E-2</v>
      </c>
      <c r="H315" s="9">
        <v>4.0434321062296517E-2</v>
      </c>
      <c r="I315" s="9">
        <v>3.9538616525526121E-2</v>
      </c>
      <c r="J315" s="9">
        <v>4.1836505086998897E-2</v>
      </c>
      <c r="K315" s="9">
        <v>3.4588320906221631E-2</v>
      </c>
      <c r="L315" s="9">
        <v>3.6113470817274423E-2</v>
      </c>
      <c r="M315" s="9">
        <v>3.2686624787683596E-2</v>
      </c>
      <c r="N315" s="9">
        <v>3.6390076750427672E-2</v>
      </c>
      <c r="O315" s="9">
        <v>3.5052247770275345E-2</v>
      </c>
      <c r="P315" s="9">
        <v>3.3239533472658567E-2</v>
      </c>
      <c r="Q315" s="9">
        <v>3.8907404020082498E-2</v>
      </c>
      <c r="R315" s="9">
        <v>3.4010868404602761E-2</v>
      </c>
      <c r="S315" s="9">
        <v>3.4776024442582862E-2</v>
      </c>
      <c r="T315" s="9">
        <v>3.3579157065546317E-2</v>
      </c>
      <c r="U315" s="9">
        <v>3.2555483132103769E-2</v>
      </c>
      <c r="V315" s="9">
        <v>2.6752610210429403E-2</v>
      </c>
      <c r="W315" s="20">
        <v>2.9279213273511059E-2</v>
      </c>
      <c r="X315" s="9">
        <v>3.8746295448278512E-2</v>
      </c>
      <c r="Y315" s="9">
        <v>3.2854209992297261E-2</v>
      </c>
      <c r="AC315" s="9"/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3834</v>
      </c>
      <c r="C316" s="7" t="s">
        <v>188</v>
      </c>
      <c r="D316" s="7">
        <v>2</v>
      </c>
      <c r="E316" s="9" t="s">
        <v>3836</v>
      </c>
      <c r="F316" s="9">
        <v>5.1745753039369791E-2</v>
      </c>
      <c r="G316" s="9">
        <v>4.8430591582164201E-2</v>
      </c>
      <c r="H316" s="9">
        <v>4.7133360551347432E-2</v>
      </c>
      <c r="I316" s="9">
        <v>4.7371186360386418E-2</v>
      </c>
      <c r="J316" s="9">
        <v>4.4129461578230528E-2</v>
      </c>
      <c r="K316" s="9">
        <v>4.0640160446463833E-2</v>
      </c>
      <c r="L316" s="9">
        <v>3.8997619307882661E-2</v>
      </c>
      <c r="M316" s="9">
        <v>3.8946050266704085E-2</v>
      </c>
      <c r="N316" s="9">
        <v>4.1023899867887847E-2</v>
      </c>
      <c r="O316" s="9">
        <v>3.9869551442173808E-2</v>
      </c>
      <c r="P316" s="9">
        <v>3.8415140521757762E-2</v>
      </c>
      <c r="Q316" s="9">
        <v>4.0261880157019106E-2</v>
      </c>
      <c r="R316" s="9">
        <v>4.0480789035003614E-2</v>
      </c>
      <c r="S316" s="9">
        <v>3.6713861584175736E-2</v>
      </c>
      <c r="T316" s="9">
        <v>4.0567256467447951E-2</v>
      </c>
      <c r="U316" s="9">
        <v>3.5722883349800241E-2</v>
      </c>
      <c r="V316" s="9">
        <v>2.7943255599705421E-2</v>
      </c>
      <c r="W316" s="20">
        <v>3.2093350990253865E-2</v>
      </c>
      <c r="X316" s="9">
        <v>4.4515244853775809E-2</v>
      </c>
      <c r="Y316" s="9">
        <v>3.7793053253976666E-2</v>
      </c>
      <c r="AC316" s="9"/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3834</v>
      </c>
      <c r="C317" s="7" t="s">
        <v>188</v>
      </c>
      <c r="D317" s="7">
        <v>3</v>
      </c>
      <c r="E317" s="9" t="s">
        <v>3836</v>
      </c>
      <c r="F317" s="9">
        <v>5.3992171322480263E-2</v>
      </c>
      <c r="G317" s="9">
        <v>4.9283624865182403E-2</v>
      </c>
      <c r="H317" s="9">
        <v>4.8923031778127582E-2</v>
      </c>
      <c r="I317" s="9">
        <v>4.8014340663491153E-2</v>
      </c>
      <c r="J317" s="9">
        <v>4.9573754758960552E-2</v>
      </c>
      <c r="K317" s="9">
        <v>4.2787716981144211E-2</v>
      </c>
      <c r="L317" s="9">
        <v>4.0999341426872546E-2</v>
      </c>
      <c r="M317" s="9">
        <v>4.0942809359142025E-2</v>
      </c>
      <c r="N317" s="9">
        <v>4.1200010219991971E-2</v>
      </c>
      <c r="O317" s="9">
        <v>4.5118063128931227E-2</v>
      </c>
      <c r="P317" s="9">
        <v>3.8933931088787198E-2</v>
      </c>
      <c r="Q317" s="9">
        <v>4.2764322073273534E-2</v>
      </c>
      <c r="R317" s="9">
        <v>4.2438890625285809E-2</v>
      </c>
      <c r="S317" s="9">
        <v>3.8597010254306112E-2</v>
      </c>
      <c r="T317" s="9">
        <v>3.6746096086780179E-2</v>
      </c>
      <c r="U317" s="9">
        <v>3.5933503363727484E-2</v>
      </c>
      <c r="V317" s="9">
        <v>2.9534887239283759E-2</v>
      </c>
      <c r="W317" s="20">
        <v>3.4747789194490036E-2</v>
      </c>
      <c r="X317" s="9">
        <v>4.5073810344840273E-2</v>
      </c>
      <c r="Y317" s="9">
        <v>3.9394293847701913E-2</v>
      </c>
      <c r="AC317" s="9"/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3834</v>
      </c>
      <c r="C318" s="7" t="s">
        <v>188</v>
      </c>
      <c r="D318" s="7">
        <v>5</v>
      </c>
      <c r="E318" s="9" t="s">
        <v>3836</v>
      </c>
      <c r="F318" s="9">
        <v>4.9916566079416219E-2</v>
      </c>
      <c r="G318" s="9">
        <v>4.4007889564288527E-2</v>
      </c>
      <c r="H318" s="9">
        <v>4.2027828295605495E-2</v>
      </c>
      <c r="I318" s="9">
        <v>4.4614765630455584E-2</v>
      </c>
      <c r="J318" s="9">
        <v>4.1304881992864841E-2</v>
      </c>
      <c r="K318" s="9">
        <v>3.78097893477937E-2</v>
      </c>
      <c r="L318" s="9">
        <v>3.604804456412803E-2</v>
      </c>
      <c r="M318" s="9">
        <v>3.798320937114745E-2</v>
      </c>
      <c r="N318" s="9">
        <v>3.8513549150003316E-2</v>
      </c>
      <c r="O318" s="9">
        <v>4.1491382550549384E-2</v>
      </c>
      <c r="P318" s="9">
        <v>3.3500360543306885E-2</v>
      </c>
      <c r="Q318" s="9">
        <v>3.8470421550250371E-2</v>
      </c>
      <c r="R318" s="9">
        <v>4.1084048200594803E-2</v>
      </c>
      <c r="S318" s="9">
        <v>3.8626219749606755E-2</v>
      </c>
      <c r="T318" s="9">
        <v>3.0366209548506176E-2</v>
      </c>
      <c r="U318" s="9">
        <v>3.5297557297323867E-2</v>
      </c>
      <c r="V318" s="9">
        <v>2.855784740265362E-2</v>
      </c>
      <c r="W318" s="20">
        <v>3.1315737449928466E-2</v>
      </c>
      <c r="X318" s="9">
        <v>3.8312669225634588E-2</v>
      </c>
      <c r="Y318" s="9">
        <v>3.6279522309298165E-2</v>
      </c>
      <c r="AC318" s="9"/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3834</v>
      </c>
      <c r="C319" s="7" t="s">
        <v>188</v>
      </c>
      <c r="D319" s="7">
        <v>9</v>
      </c>
      <c r="E319" s="9" t="s">
        <v>3836</v>
      </c>
      <c r="F319" s="9">
        <v>4.8501500437345947E-2</v>
      </c>
      <c r="G319" s="9">
        <v>4.2544280194652465E-2</v>
      </c>
      <c r="H319" s="9">
        <v>4.075723013380677E-2</v>
      </c>
      <c r="I319" s="9">
        <v>4.1994681073645568E-2</v>
      </c>
      <c r="J319" s="9">
        <v>4.4711908798803802E-2</v>
      </c>
      <c r="K319" s="9">
        <v>3.7021791252117436E-2</v>
      </c>
      <c r="L319" s="9">
        <v>3.5845080220002934E-2</v>
      </c>
      <c r="M319" s="9">
        <v>3.5688989351589276E-2</v>
      </c>
      <c r="N319" s="9">
        <v>3.5669662775021038E-2</v>
      </c>
      <c r="O319" s="9">
        <v>3.5568023720022497E-2</v>
      </c>
      <c r="P319" s="9">
        <v>3.5371822632752216E-2</v>
      </c>
      <c r="Q319" s="9">
        <v>3.8489471638233679E-2</v>
      </c>
      <c r="R319" s="9">
        <v>3.4560591491730089E-2</v>
      </c>
      <c r="S319" s="9">
        <v>3.3564688122582363E-2</v>
      </c>
      <c r="T319" s="9">
        <v>3.2979954417998184E-2</v>
      </c>
      <c r="U319" s="9">
        <v>3.5305302730665095E-2</v>
      </c>
      <c r="V319" s="9">
        <v>2.5434597796103513E-2</v>
      </c>
      <c r="W319" s="20">
        <v>2.7664131536316916E-2</v>
      </c>
      <c r="X319" s="9">
        <v>2.8591421356950267E-2</v>
      </c>
      <c r="Y319" s="9">
        <v>3.0810777611229068E-2</v>
      </c>
      <c r="AC319" s="9"/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3834</v>
      </c>
      <c r="C320" s="7" t="s">
        <v>188</v>
      </c>
      <c r="D320" s="7">
        <v>10</v>
      </c>
      <c r="E320" s="9" t="s">
        <v>3836</v>
      </c>
      <c r="F320" s="9">
        <v>5.5944161813876112E-2</v>
      </c>
      <c r="G320" s="9">
        <v>5.2814393650418755E-2</v>
      </c>
      <c r="H320" s="9">
        <v>5.1582297321720358E-2</v>
      </c>
      <c r="I320" s="9">
        <v>5.1510576238163693E-2</v>
      </c>
      <c r="J320" s="9">
        <v>4.8142946400072321E-2</v>
      </c>
      <c r="K320" s="9">
        <v>4.5365216371966811E-2</v>
      </c>
      <c r="L320" s="9">
        <v>4.3237596793896577E-2</v>
      </c>
      <c r="M320" s="9">
        <v>4.3252929435347427E-2</v>
      </c>
      <c r="N320" s="9">
        <v>4.7107470821692941E-2</v>
      </c>
      <c r="O320" s="9">
        <v>4.4002661849162544E-2</v>
      </c>
      <c r="P320" s="9">
        <v>4.5989863736200801E-2</v>
      </c>
      <c r="Q320" s="9">
        <v>4.8110543546442987E-2</v>
      </c>
      <c r="R320" s="9">
        <v>3.9453505002581296E-2</v>
      </c>
      <c r="S320" s="9">
        <v>3.9317674686022208E-2</v>
      </c>
      <c r="T320" s="9">
        <v>3.7771903229507284E-2</v>
      </c>
      <c r="U320" s="9">
        <v>3.8962101220637008E-2</v>
      </c>
      <c r="V320" s="9">
        <v>3.472621926982139E-2</v>
      </c>
      <c r="W320" s="20">
        <v>3.1524581472087393E-2</v>
      </c>
      <c r="X320" s="9">
        <v>3.9953764486003858E-2</v>
      </c>
      <c r="Y320" s="9">
        <v>4.1086644122452005E-2</v>
      </c>
      <c r="AC320" s="9"/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3834</v>
      </c>
      <c r="C321" s="7" t="s">
        <v>188</v>
      </c>
      <c r="D321" s="7">
        <v>11</v>
      </c>
      <c r="E321" s="9" t="s">
        <v>3836</v>
      </c>
      <c r="F321" s="9">
        <v>5.6257581238587109E-2</v>
      </c>
      <c r="G321" s="9">
        <v>5.1287445353301889E-2</v>
      </c>
      <c r="H321" s="9">
        <v>4.7074621467864473E-2</v>
      </c>
      <c r="I321" s="9">
        <v>5.0924240331363002E-2</v>
      </c>
      <c r="J321" s="9">
        <v>4.770977001683601E-2</v>
      </c>
      <c r="K321" s="9">
        <v>3.8896315497456556E-2</v>
      </c>
      <c r="L321" s="9">
        <v>4.3150456847507519E-2</v>
      </c>
      <c r="M321" s="9">
        <v>4.1362534667060073E-2</v>
      </c>
      <c r="N321" s="9">
        <v>4.6429186572092739E-2</v>
      </c>
      <c r="O321" s="9">
        <v>4.6529534359720036E-2</v>
      </c>
      <c r="P321" s="9">
        <v>4.2688665728606856E-2</v>
      </c>
      <c r="Q321" s="9">
        <v>4.4582261816231872E-2</v>
      </c>
      <c r="R321" s="9">
        <v>4.4149618915852576E-2</v>
      </c>
      <c r="S321" s="9">
        <v>4.1691257935098584E-2</v>
      </c>
      <c r="T321" s="9">
        <v>3.9684789964072868E-2</v>
      </c>
      <c r="U321" s="9">
        <v>3.9107154691300092E-2</v>
      </c>
      <c r="V321" s="9">
        <v>3.1582121346190498E-2</v>
      </c>
      <c r="W321" s="20">
        <v>3.5084766043011403E-2</v>
      </c>
      <c r="X321" s="9">
        <v>4.6169012191938925E-2</v>
      </c>
      <c r="Y321" s="9">
        <v>4.0661714351488E-2</v>
      </c>
      <c r="AC321" s="9"/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3834</v>
      </c>
      <c r="C322" s="7" t="s">
        <v>188</v>
      </c>
      <c r="D322" s="7">
        <v>12</v>
      </c>
      <c r="E322" s="9" t="s">
        <v>3836</v>
      </c>
      <c r="F322" s="9">
        <v>4.6154415091185397E-2</v>
      </c>
      <c r="G322" s="9">
        <v>4.4860292621874381E-2</v>
      </c>
      <c r="H322" s="9">
        <v>4.3049699890727662E-2</v>
      </c>
      <c r="I322" s="9">
        <v>3.9854692448276732E-2</v>
      </c>
      <c r="J322" s="9">
        <v>3.7710604861692157E-2</v>
      </c>
      <c r="K322" s="9">
        <v>3.5026704698145908E-2</v>
      </c>
      <c r="L322" s="9">
        <v>3.6079959552497029E-2</v>
      </c>
      <c r="M322" s="9">
        <v>3.407025887749171E-2</v>
      </c>
      <c r="N322" s="9">
        <v>3.4897296107035673E-2</v>
      </c>
      <c r="O322" s="9">
        <v>3.6071580768693989E-2</v>
      </c>
      <c r="P322" s="9">
        <v>3.186735728196826E-2</v>
      </c>
      <c r="Q322" s="9">
        <v>3.9840325579291944E-2</v>
      </c>
      <c r="R322" s="9">
        <v>3.2253314259646101E-2</v>
      </c>
      <c r="S322" s="9">
        <v>3.3947656607288983E-2</v>
      </c>
      <c r="T322" s="9">
        <v>3.4252465950487192E-2</v>
      </c>
      <c r="U322" s="9">
        <v>3.2951809770472525E-2</v>
      </c>
      <c r="V322" s="9">
        <v>2.3137655486654769E-2</v>
      </c>
      <c r="W322" s="20">
        <v>2.6018106630517981E-2</v>
      </c>
      <c r="X322" s="9">
        <v>3.6925531508089436E-2</v>
      </c>
      <c r="Y322" s="9">
        <v>3.2194387747130626E-2</v>
      </c>
      <c r="AC322" s="9"/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3834</v>
      </c>
      <c r="C323" s="7" t="s">
        <v>188</v>
      </c>
      <c r="D323" s="7">
        <v>13</v>
      </c>
      <c r="E323" s="9" t="s">
        <v>3836</v>
      </c>
      <c r="F323" s="9">
        <v>5.2536160735791267E-2</v>
      </c>
      <c r="G323" s="9">
        <v>5.1452385210346563E-2</v>
      </c>
      <c r="H323" s="9">
        <v>4.9178618199491618E-2</v>
      </c>
      <c r="I323" s="9">
        <v>4.6033282350690208E-2</v>
      </c>
      <c r="J323" s="9">
        <v>4.3303074200516767E-2</v>
      </c>
      <c r="K323" s="9">
        <v>4.0896720712192337E-2</v>
      </c>
      <c r="L323" s="9">
        <v>4.2285995236200934E-2</v>
      </c>
      <c r="M323" s="9">
        <v>3.9847033458141813E-2</v>
      </c>
      <c r="N323" s="9">
        <v>4.369014702301751E-2</v>
      </c>
      <c r="O323" s="9">
        <v>4.2562479075274204E-2</v>
      </c>
      <c r="P323" s="9">
        <v>3.8786665699901988E-2</v>
      </c>
      <c r="Q323" s="9">
        <v>4.382519288748099E-2</v>
      </c>
      <c r="R323" s="9">
        <v>3.8285776906197361E-2</v>
      </c>
      <c r="S323" s="9">
        <v>3.9924551441373676E-2</v>
      </c>
      <c r="T323" s="9">
        <v>3.8637574893511127E-2</v>
      </c>
      <c r="U323" s="9">
        <v>3.817535238843188E-2</v>
      </c>
      <c r="V323" s="9">
        <v>3.1589258508635698E-2</v>
      </c>
      <c r="W323" s="20">
        <v>3.5422547129074694E-2</v>
      </c>
      <c r="X323" s="9">
        <v>4.2573921719303222E-2</v>
      </c>
      <c r="Y323" s="9">
        <v>3.8865922993318772E-2</v>
      </c>
      <c r="AC323" s="9"/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3834</v>
      </c>
      <c r="C324" s="7" t="s">
        <v>188</v>
      </c>
      <c r="D324" s="7">
        <v>14</v>
      </c>
      <c r="E324" s="9" t="s">
        <v>3836</v>
      </c>
      <c r="F324" s="9">
        <v>5.3956794742975683E-2</v>
      </c>
      <c r="G324" s="9">
        <v>4.9666688199968244E-2</v>
      </c>
      <c r="H324" s="9">
        <v>4.9009113417823345E-2</v>
      </c>
      <c r="I324" s="9">
        <v>4.8596798676950312E-2</v>
      </c>
      <c r="J324" s="9">
        <v>4.6365588238067995E-2</v>
      </c>
      <c r="K324" s="9">
        <v>4.220722070947773E-2</v>
      </c>
      <c r="L324" s="9">
        <v>4.0711704646298051E-2</v>
      </c>
      <c r="M324" s="9">
        <v>4.1406324814235659E-2</v>
      </c>
      <c r="N324" s="9">
        <v>3.9312106420254518E-2</v>
      </c>
      <c r="O324" s="9">
        <v>3.9856693638213939E-2</v>
      </c>
      <c r="P324" s="9">
        <v>4.0946307951148946E-2</v>
      </c>
      <c r="Q324" s="9">
        <v>4.1061208669568472E-2</v>
      </c>
      <c r="R324" s="9">
        <v>4.2413322756640184E-2</v>
      </c>
      <c r="S324" s="9">
        <v>4.5078240580419496E-2</v>
      </c>
      <c r="T324" s="9">
        <v>3.2950492106919423E-2</v>
      </c>
      <c r="U324" s="9">
        <v>3.496952720646089E-2</v>
      </c>
      <c r="V324" s="9">
        <v>4.0309922678305098E-2</v>
      </c>
      <c r="W324" s="20">
        <v>3.6893625427722239E-2</v>
      </c>
      <c r="X324" s="9">
        <v>4.170491293443495E-2</v>
      </c>
      <c r="Y324" s="9">
        <v>3.6432022102095118E-2</v>
      </c>
      <c r="AC324" s="9"/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3834</v>
      </c>
      <c r="C325" s="7" t="s">
        <v>188</v>
      </c>
      <c r="D325" s="7">
        <v>17</v>
      </c>
      <c r="E325" s="9" t="s">
        <v>3836</v>
      </c>
      <c r="F325" s="9">
        <v>5.2947730838555904E-2</v>
      </c>
      <c r="G325" s="9">
        <v>4.8428628122177443E-2</v>
      </c>
      <c r="H325" s="9">
        <v>4.8043302375869928E-2</v>
      </c>
      <c r="I325" s="9">
        <v>4.7595738964490597E-2</v>
      </c>
      <c r="J325" s="9">
        <v>4.1047995515144368E-2</v>
      </c>
      <c r="K325" s="9">
        <v>4.1556140616782651E-2</v>
      </c>
      <c r="L325" s="9">
        <v>4.0845208947570863E-2</v>
      </c>
      <c r="M325" s="9">
        <v>4.1592070037663721E-2</v>
      </c>
      <c r="N325" s="9">
        <v>4.2499279818610659E-2</v>
      </c>
      <c r="O325" s="9">
        <v>4.0328747170829508E-2</v>
      </c>
      <c r="P325" s="9">
        <v>3.8846489321276358E-2</v>
      </c>
      <c r="Q325" s="9">
        <v>4.5264566994192637E-2</v>
      </c>
      <c r="R325" s="9">
        <v>3.7263285389947477E-2</v>
      </c>
      <c r="S325" s="9">
        <v>3.5588357771634958E-2</v>
      </c>
      <c r="T325" s="9">
        <v>4.0241017339081295E-2</v>
      </c>
      <c r="U325" s="9">
        <v>3.7328175248865995E-2</v>
      </c>
      <c r="V325" s="9">
        <v>3.4748802138209973E-2</v>
      </c>
      <c r="W325" s="20">
        <v>3.8327004163419311E-2</v>
      </c>
      <c r="X325" s="9">
        <v>4.2418035142346586E-2</v>
      </c>
      <c r="Y325" s="9">
        <v>3.5362308144262528E-2</v>
      </c>
      <c r="AC325" s="9"/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3834</v>
      </c>
      <c r="C326" s="7" t="s">
        <v>188</v>
      </c>
      <c r="D326" s="7">
        <v>18</v>
      </c>
      <c r="E326" s="9" t="s">
        <v>3836</v>
      </c>
      <c r="F326" s="9">
        <v>5.5056997585144866E-2</v>
      </c>
      <c r="G326" s="9">
        <v>4.9477106668096439E-2</v>
      </c>
      <c r="H326" s="9">
        <v>4.9673617622687169E-2</v>
      </c>
      <c r="I326" s="9">
        <v>4.8949319812148104E-2</v>
      </c>
      <c r="J326" s="9">
        <v>4.6633164866129895E-2</v>
      </c>
      <c r="K326" s="9">
        <v>4.2796392783310974E-2</v>
      </c>
      <c r="L326" s="9">
        <v>4.0782315334322541E-2</v>
      </c>
      <c r="M326" s="9">
        <v>4.0919086481669135E-2</v>
      </c>
      <c r="N326" s="9">
        <v>4.2489636823354174E-2</v>
      </c>
      <c r="O326" s="9">
        <v>4.4136044009662576E-2</v>
      </c>
      <c r="P326" s="9">
        <v>3.8028971547315549E-2</v>
      </c>
      <c r="Q326" s="9">
        <v>4.7402281936283638E-2</v>
      </c>
      <c r="R326" s="9">
        <v>4.3349899731483094E-2</v>
      </c>
      <c r="S326" s="9">
        <v>3.5628795199598516E-2</v>
      </c>
      <c r="T326" s="9">
        <v>3.6825139248436889E-2</v>
      </c>
      <c r="U326" s="9">
        <v>3.7773100836216482E-2</v>
      </c>
      <c r="V326" s="9">
        <v>2.9072735501149537E-2</v>
      </c>
      <c r="W326" s="20">
        <v>3.1727942966078476E-2</v>
      </c>
      <c r="X326" s="9">
        <v>4.3460278602169215E-2</v>
      </c>
      <c r="Y326" s="9">
        <v>3.8676361593906486E-2</v>
      </c>
      <c r="AC326" s="9"/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3834</v>
      </c>
      <c r="C327" s="7" t="s">
        <v>188</v>
      </c>
      <c r="D327" s="7">
        <v>19</v>
      </c>
      <c r="E327" s="9" t="s">
        <v>3836</v>
      </c>
      <c r="F327" s="9">
        <v>5.6158153268212371E-2</v>
      </c>
      <c r="G327" s="9">
        <v>5.1677373201402435E-2</v>
      </c>
      <c r="H327" s="9">
        <v>5.069178389771662E-2</v>
      </c>
      <c r="I327" s="9">
        <v>5.0367615526501285E-2</v>
      </c>
      <c r="J327" s="9">
        <v>4.7979911151833886E-2</v>
      </c>
      <c r="K327" s="9">
        <v>4.739571713487066E-2</v>
      </c>
      <c r="L327" s="9">
        <v>4.3906983903863134E-2</v>
      </c>
      <c r="M327" s="9">
        <v>4.2285610227433788E-2</v>
      </c>
      <c r="N327" s="9">
        <v>4.3682331193043156E-2</v>
      </c>
      <c r="O327" s="9">
        <v>4.1000069224943647E-2</v>
      </c>
      <c r="P327" s="9">
        <v>4.0993685758128999E-2</v>
      </c>
      <c r="Q327" s="9">
        <v>4.7921449660225567E-2</v>
      </c>
      <c r="R327" s="9">
        <v>4.2805985238908148E-2</v>
      </c>
      <c r="S327" s="9">
        <v>4.1348185410721668E-2</v>
      </c>
      <c r="T327" s="9">
        <v>4.1199002986427001E-2</v>
      </c>
      <c r="U327" s="9">
        <v>3.8497698098809166E-2</v>
      </c>
      <c r="V327" s="9">
        <v>3.1178627623577444E-2</v>
      </c>
      <c r="W327" s="20">
        <v>3.5634187470051142E-2</v>
      </c>
      <c r="X327" s="9">
        <v>4.6757555556573203E-2</v>
      </c>
      <c r="Y327" s="9">
        <v>4.0065500048429258E-2</v>
      </c>
      <c r="AC327" s="9"/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3834</v>
      </c>
      <c r="C328" s="7" t="s">
        <v>188</v>
      </c>
      <c r="D328" s="7">
        <v>20</v>
      </c>
      <c r="E328" s="9" t="s">
        <v>3836</v>
      </c>
      <c r="F328" s="9">
        <v>5.6305239090794351E-2</v>
      </c>
      <c r="G328" s="9">
        <v>5.1774092223668751E-2</v>
      </c>
      <c r="H328" s="9">
        <v>5.1292312185381966E-2</v>
      </c>
      <c r="I328" s="9">
        <v>5.0956753459770264E-2</v>
      </c>
      <c r="J328" s="9">
        <v>4.8748040575776891E-2</v>
      </c>
      <c r="K328" s="9">
        <v>4.2829112417454213E-2</v>
      </c>
      <c r="L328" s="9">
        <v>4.3290673863438434E-2</v>
      </c>
      <c r="M328" s="9">
        <v>4.3128209141084263E-2</v>
      </c>
      <c r="N328" s="9">
        <v>4.2444109651311956E-2</v>
      </c>
      <c r="O328" s="9">
        <v>4.3802061766548904E-2</v>
      </c>
      <c r="P328" s="9">
        <v>4.1946189187794303E-2</v>
      </c>
      <c r="Q328" s="9">
        <v>4.4640646159795121E-2</v>
      </c>
      <c r="R328" s="9">
        <v>4.8125419797982481E-2</v>
      </c>
      <c r="S328" s="9">
        <v>4.0232994483229555E-2</v>
      </c>
      <c r="T328" s="9">
        <v>4.5683452281965596E-2</v>
      </c>
      <c r="U328" s="9">
        <v>4.0674041230646336E-2</v>
      </c>
      <c r="V328" s="9">
        <v>3.2597428349561475E-2</v>
      </c>
      <c r="W328" s="20">
        <v>3.8488556323146648E-2</v>
      </c>
      <c r="X328" s="9">
        <v>4.7541362857948695E-2</v>
      </c>
      <c r="Y328" s="9">
        <v>4.250241144758022E-2</v>
      </c>
      <c r="AC328" s="9"/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3834</v>
      </c>
      <c r="C329" s="7" t="s">
        <v>188</v>
      </c>
      <c r="D329" s="7">
        <v>21</v>
      </c>
      <c r="E329" s="9" t="s">
        <v>3836</v>
      </c>
      <c r="F329" s="9">
        <v>5.1639321362173259E-2</v>
      </c>
      <c r="G329" s="9">
        <v>4.7191305956520366E-2</v>
      </c>
      <c r="H329" s="9">
        <v>4.6874082771922947E-2</v>
      </c>
      <c r="I329" s="9">
        <v>4.6420357480413808E-2</v>
      </c>
      <c r="J329" s="9">
        <v>4.4209951501633218E-2</v>
      </c>
      <c r="K329" s="9">
        <v>4.0216694482819906E-2</v>
      </c>
      <c r="L329" s="9">
        <v>3.8683234696331552E-2</v>
      </c>
      <c r="M329" s="9">
        <v>3.9169176662158314E-2</v>
      </c>
      <c r="N329" s="9">
        <v>3.9856365447226975E-2</v>
      </c>
      <c r="O329" s="9">
        <v>3.9404325413077118E-2</v>
      </c>
      <c r="P329" s="9">
        <v>4.0708190226103919E-2</v>
      </c>
      <c r="Q329" s="9">
        <v>4.8640487269196793E-2</v>
      </c>
      <c r="R329" s="9">
        <v>4.1153393646894243E-2</v>
      </c>
      <c r="S329" s="9">
        <v>3.6134124019673357E-2</v>
      </c>
      <c r="T329" s="9">
        <v>3.5714342956294449E-2</v>
      </c>
      <c r="U329" s="9">
        <v>3.6408197025757871E-2</v>
      </c>
      <c r="V329" s="9">
        <v>2.6866588531171628E-2</v>
      </c>
      <c r="W329" s="20">
        <v>3.036764366843971E-2</v>
      </c>
      <c r="X329" s="9">
        <v>4.0217185980954591E-2</v>
      </c>
      <c r="Y329" s="9">
        <v>3.9151582041697316E-2</v>
      </c>
      <c r="AC329" s="9"/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3834</v>
      </c>
      <c r="C330" s="7" t="s">
        <v>188</v>
      </c>
      <c r="D330" s="7">
        <v>22</v>
      </c>
      <c r="E330" s="9" t="s">
        <v>3836</v>
      </c>
      <c r="F330" s="9">
        <v>5.6966736407152357E-2</v>
      </c>
      <c r="G330" s="9">
        <v>5.0612763121403906E-2</v>
      </c>
      <c r="H330" s="9">
        <v>5.0785046767695192E-2</v>
      </c>
      <c r="I330" s="9">
        <v>5.1388831557715682E-2</v>
      </c>
      <c r="J330" s="9">
        <v>4.7212701965034479E-2</v>
      </c>
      <c r="K330" s="9">
        <v>4.1679800638070752E-2</v>
      </c>
      <c r="L330" s="9">
        <v>4.249093106700929E-2</v>
      </c>
      <c r="M330" s="9">
        <v>4.2780523849436897E-2</v>
      </c>
      <c r="N330" s="9">
        <v>4.42703318579497E-2</v>
      </c>
      <c r="O330" s="9">
        <v>4.244580076005966E-2</v>
      </c>
      <c r="P330" s="9">
        <v>4.1397979794459479E-2</v>
      </c>
      <c r="Q330" s="9">
        <v>4.5168313092641577E-2</v>
      </c>
      <c r="R330" s="9">
        <v>4.0810923084116948E-2</v>
      </c>
      <c r="S330" s="9">
        <v>3.7572655382130352E-2</v>
      </c>
      <c r="T330" s="9">
        <v>3.6036157647342061E-2</v>
      </c>
      <c r="U330" s="9">
        <v>3.8356018086674763E-2</v>
      </c>
      <c r="V330" s="9">
        <v>3.081219847533483E-2</v>
      </c>
      <c r="W330" s="20">
        <v>3.3899732639803129E-2</v>
      </c>
      <c r="X330" s="9">
        <v>4.6649744961757937E-2</v>
      </c>
      <c r="Y330" s="9">
        <v>4.0301921375604906E-2</v>
      </c>
      <c r="AC330" s="9"/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3834</v>
      </c>
      <c r="C331" s="7" t="s">
        <v>188</v>
      </c>
      <c r="D331" s="7">
        <v>23</v>
      </c>
      <c r="E331" s="9" t="s">
        <v>3836</v>
      </c>
      <c r="F331" s="9">
        <v>5.5051191314598971E-2</v>
      </c>
      <c r="G331" s="9">
        <v>4.9378612206752791E-2</v>
      </c>
      <c r="H331" s="9">
        <v>4.9546836743229759E-2</v>
      </c>
      <c r="I331" s="9">
        <v>4.8772561879284158E-2</v>
      </c>
      <c r="J331" s="9">
        <v>4.6460363467027491E-2</v>
      </c>
      <c r="K331" s="9">
        <v>4.2638179347636265E-2</v>
      </c>
      <c r="L331" s="9">
        <v>4.0569074328105609E-2</v>
      </c>
      <c r="M331" s="9">
        <v>4.0698891566751917E-2</v>
      </c>
      <c r="N331" s="9">
        <v>4.6357474893439596E-2</v>
      </c>
      <c r="O331" s="9">
        <v>3.7188475381729792E-2</v>
      </c>
      <c r="P331" s="9">
        <v>4.3696537708279408E-2</v>
      </c>
      <c r="Q331" s="9">
        <v>6.6573777469255663E-2</v>
      </c>
      <c r="R331" s="9">
        <v>3.2711517355543895E-2</v>
      </c>
      <c r="S331" s="9">
        <v>4.4960806818133768E-2</v>
      </c>
      <c r="T331" s="9">
        <v>4.5049824480924337E-2</v>
      </c>
      <c r="U331" s="9">
        <v>3.902564097446766E-2</v>
      </c>
      <c r="V331" s="9">
        <v>2.6378872231427226E-2</v>
      </c>
      <c r="W331" s="20">
        <v>3.2412348720190248E-2</v>
      </c>
      <c r="X331" s="9">
        <v>4.2111343965108988E-2</v>
      </c>
      <c r="Y331" s="9">
        <v>4.175655951929149E-2</v>
      </c>
      <c r="AC331" s="9"/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3834</v>
      </c>
      <c r="C332" s="7" t="s">
        <v>188</v>
      </c>
      <c r="D332" s="7">
        <v>24</v>
      </c>
      <c r="E332" s="9" t="s">
        <v>3836</v>
      </c>
      <c r="F332" s="9">
        <v>5.330497011402107E-2</v>
      </c>
      <c r="G332" s="9">
        <v>5.0301509893112585E-2</v>
      </c>
      <c r="H332" s="9">
        <v>4.9111320356666377E-2</v>
      </c>
      <c r="I332" s="9">
        <v>4.9029336353316993E-2</v>
      </c>
      <c r="J332" s="9">
        <v>4.2455251258047694E-2</v>
      </c>
      <c r="K332" s="9">
        <v>4.3582463380823819E-2</v>
      </c>
      <c r="L332" s="9">
        <v>4.1556378479954685E-2</v>
      </c>
      <c r="M332" s="9">
        <v>4.3021087646512496E-2</v>
      </c>
      <c r="N332" s="9">
        <v>4.6593503104262385E-2</v>
      </c>
      <c r="O332" s="9">
        <v>4.4585592787201381E-2</v>
      </c>
      <c r="P332" s="9">
        <v>4.0238794600275359E-2</v>
      </c>
      <c r="Q332" s="9">
        <v>5.0915094082198367E-2</v>
      </c>
      <c r="R332" s="9">
        <v>3.6760163660415499E-2</v>
      </c>
      <c r="S332" s="9">
        <v>4.4548063432561104E-2</v>
      </c>
      <c r="T332" s="9">
        <v>4.2177231844760799E-2</v>
      </c>
      <c r="U332" s="9">
        <v>3.6235777943189051E-2</v>
      </c>
      <c r="V332" s="9">
        <v>2.6357770021529597E-2</v>
      </c>
      <c r="W332" s="20">
        <v>3.1100151463064125E-2</v>
      </c>
      <c r="X332" s="9">
        <v>4.0373270567414375E-2</v>
      </c>
      <c r="Y332" s="9">
        <v>3.6479572424836459E-2</v>
      </c>
      <c r="AC332" s="9"/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3834</v>
      </c>
      <c r="C333" s="7" t="s">
        <v>188</v>
      </c>
      <c r="D333" s="7">
        <v>25</v>
      </c>
      <c r="E333" s="9" t="s">
        <v>3836</v>
      </c>
      <c r="F333" s="9">
        <v>4.9981893999469208E-2</v>
      </c>
      <c r="G333" s="9">
        <v>4.4139247403937848E-2</v>
      </c>
      <c r="H333" s="9">
        <v>4.4419633937641222E-2</v>
      </c>
      <c r="I333" s="9">
        <v>4.782407993458291E-2</v>
      </c>
      <c r="J333" s="9">
        <v>4.2250125454951278E-2</v>
      </c>
      <c r="K333" s="9">
        <v>3.2041029659297379E-2</v>
      </c>
      <c r="L333" s="9">
        <v>3.7921791164212591E-2</v>
      </c>
      <c r="M333" s="9">
        <v>3.749575529225526E-2</v>
      </c>
      <c r="N333" s="9">
        <v>3.4458651209855966E-2</v>
      </c>
      <c r="O333" s="9">
        <v>3.512088677832604E-2</v>
      </c>
      <c r="P333" s="9">
        <v>4.5014908483242397E-2</v>
      </c>
      <c r="Q333" s="9">
        <v>3.6517128730924962E-2</v>
      </c>
      <c r="R333" s="9">
        <v>3.2033265447456494E-2</v>
      </c>
      <c r="S333" s="9">
        <v>3.3315274698917652E-2</v>
      </c>
      <c r="T333" s="9">
        <v>3.2021948849321358E-2</v>
      </c>
      <c r="U333" s="9">
        <v>3.4498038829285323E-2</v>
      </c>
      <c r="V333" s="9">
        <v>2.8162696805950523E-2</v>
      </c>
      <c r="W333" s="20">
        <v>2.8600220071034726E-2</v>
      </c>
      <c r="X333" s="9">
        <v>3.8099122782938567E-2</v>
      </c>
      <c r="Y333" s="9">
        <v>3.1843991230825916E-2</v>
      </c>
      <c r="AC333" s="9"/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3835</v>
      </c>
      <c r="C334" s="7" t="s">
        <v>188</v>
      </c>
      <c r="D334" s="7">
        <v>1</v>
      </c>
      <c r="E334" s="9" t="s">
        <v>3836</v>
      </c>
      <c r="F334" s="9">
        <v>0.13809858717247314</v>
      </c>
      <c r="G334" s="9">
        <v>-6.5773503351647111E-3</v>
      </c>
      <c r="H334" s="9">
        <v>-3.7916324218084219E-2</v>
      </c>
      <c r="I334" s="9">
        <v>-8.6249294775710972E-3</v>
      </c>
      <c r="J334" s="9">
        <v>0.19136277871498497</v>
      </c>
      <c r="K334" s="9">
        <v>1.7381216938370248E-3</v>
      </c>
      <c r="L334" s="9">
        <v>4.6321626690083217E-2</v>
      </c>
      <c r="M334" s="9">
        <v>-5.9049021376845645E-2</v>
      </c>
      <c r="N334" s="9">
        <v>2.8674313082539982E-2</v>
      </c>
      <c r="O334" s="9">
        <v>6.8395993007439593E-3</v>
      </c>
      <c r="P334" s="9">
        <v>-3.4693850358162859E-2</v>
      </c>
      <c r="Q334" s="9">
        <v>0.16252207132869745</v>
      </c>
      <c r="R334" s="9">
        <v>-1.1840520551562483E-2</v>
      </c>
      <c r="S334" s="9">
        <v>3.1520253256047681E-3</v>
      </c>
      <c r="T334" s="9">
        <v>1.1610531338887009E-2</v>
      </c>
      <c r="U334" s="9">
        <v>4.2414850904900936E-2</v>
      </c>
      <c r="V334" s="9">
        <v>-0.15353802710474929</v>
      </c>
      <c r="W334" s="20">
        <v>-0.12267773644441415</v>
      </c>
      <c r="X334" s="9">
        <v>0.1786238345330442</v>
      </c>
      <c r="Y334" s="9">
        <v>2.2008034490559325E-3</v>
      </c>
      <c r="AC334" s="9"/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3835</v>
      </c>
      <c r="C335" s="7" t="s">
        <v>188</v>
      </c>
      <c r="D335" s="7">
        <v>2</v>
      </c>
      <c r="E335" s="9" t="s">
        <v>3836</v>
      </c>
      <c r="F335" s="9">
        <v>9.3937570907280055E-2</v>
      </c>
      <c r="G335" s="9">
        <v>6.7604314369114071E-3</v>
      </c>
      <c r="H335" s="9">
        <v>-6.3446598322176584E-3</v>
      </c>
      <c r="I335" s="9">
        <v>5.0580687532339796E-2</v>
      </c>
      <c r="J335" s="9">
        <v>9.7862414832099676E-2</v>
      </c>
      <c r="K335" s="9">
        <v>2.7737068564407608E-2</v>
      </c>
      <c r="L335" s="9">
        <v>-1.3449724429504761E-2</v>
      </c>
      <c r="M335" s="9">
        <v>-1.4242057395976171E-2</v>
      </c>
      <c r="N335" s="9">
        <v>1.9871596224874999E-2</v>
      </c>
      <c r="O335" s="9">
        <v>5.362634009773215E-3</v>
      </c>
      <c r="P335" s="9">
        <v>-2.4213120230132779E-2</v>
      </c>
      <c r="Q335" s="9">
        <v>6.352928454130069E-2</v>
      </c>
      <c r="R335" s="9">
        <v>6.9071383332949488E-2</v>
      </c>
      <c r="S335" s="9">
        <v>-3.6561706100650238E-2</v>
      </c>
      <c r="T335" s="9">
        <v>8.0500535284854235E-2</v>
      </c>
      <c r="U335" s="9">
        <v>4.9816242722817261E-2</v>
      </c>
      <c r="V335" s="9">
        <v>-0.19792186293218128</v>
      </c>
      <c r="W335" s="20">
        <v>-0.12674417552723183</v>
      </c>
      <c r="X335" s="9">
        <v>0.21561946208340887</v>
      </c>
      <c r="Y335" s="9">
        <v>1.7100693252200871E-2</v>
      </c>
      <c r="AC335" s="9"/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3835</v>
      </c>
      <c r="C336" s="7" t="s">
        <v>188</v>
      </c>
      <c r="D336" s="7">
        <v>3</v>
      </c>
      <c r="E336" s="9" t="s">
        <v>3836</v>
      </c>
      <c r="F336" s="9">
        <v>0.11572296463846676</v>
      </c>
      <c r="G336" s="9">
        <v>2.01528968836584E-3</v>
      </c>
      <c r="H336" s="9">
        <v>7.5709787288069652E-3</v>
      </c>
      <c r="I336" s="9">
        <v>3.8151689505636632E-2</v>
      </c>
      <c r="J336" s="9">
        <v>0.197913464021376</v>
      </c>
      <c r="K336" s="9">
        <v>4.8963982665024774E-2</v>
      </c>
      <c r="L336" s="9">
        <v>5.272542595817109E-3</v>
      </c>
      <c r="M336" s="9">
        <v>4.0757736456025206E-3</v>
      </c>
      <c r="N336" s="9">
        <v>-4.4397305031060874E-3</v>
      </c>
      <c r="O336" s="9">
        <v>0.10732164262998167</v>
      </c>
      <c r="P336" s="9">
        <v>-3.441198611098184E-2</v>
      </c>
      <c r="Q336" s="9">
        <v>0.10068640189656231</v>
      </c>
      <c r="R336" s="9">
        <v>0.12368476422391028</v>
      </c>
      <c r="S336" s="9">
        <v>2.2781809651586382E-2</v>
      </c>
      <c r="T336" s="9">
        <v>4.3183553302514888E-3</v>
      </c>
      <c r="U336" s="9">
        <v>3.5779382767724854E-2</v>
      </c>
      <c r="V336" s="9">
        <v>-0.17500866732072029</v>
      </c>
      <c r="W336" s="20">
        <v>-7.8460538789201006E-2</v>
      </c>
      <c r="X336" s="9">
        <v>0.19202706293720739</v>
      </c>
      <c r="Y336" s="9">
        <v>2.1740169689454136E-2</v>
      </c>
      <c r="AC336" s="9"/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3835</v>
      </c>
      <c r="C337" s="7" t="s">
        <v>188</v>
      </c>
      <c r="D337" s="7">
        <v>5</v>
      </c>
      <c r="E337" s="9" t="s">
        <v>3836</v>
      </c>
      <c r="F337" s="9">
        <v>0.14053419690779489</v>
      </c>
      <c r="G337" s="9">
        <v>-1.0478708459868313E-2</v>
      </c>
      <c r="H337" s="9">
        <v>-4.2927234136486914E-2</v>
      </c>
      <c r="I337" s="9">
        <v>6.5843838550137868E-2</v>
      </c>
      <c r="J337" s="9">
        <v>9.9284808105388089E-2</v>
      </c>
      <c r="K337" s="9">
        <v>2.0562611752529936E-2</v>
      </c>
      <c r="L337" s="9">
        <v>-2.6990439556489165E-2</v>
      </c>
      <c r="M337" s="9">
        <v>2.524356884983181E-2</v>
      </c>
      <c r="N337" s="9">
        <v>2.4537615357351328E-2</v>
      </c>
      <c r="O337" s="9">
        <v>0.11993625126214846</v>
      </c>
      <c r="P337" s="9">
        <v>-8.7861079603844927E-2</v>
      </c>
      <c r="Q337" s="9">
        <v>9.3724497007736884E-2</v>
      </c>
      <c r="R337" s="9">
        <v>0.20808392592637714</v>
      </c>
      <c r="S337" s="9">
        <v>0.10058473966452808</v>
      </c>
      <c r="T337" s="9">
        <v>-0.19645663507982347</v>
      </c>
      <c r="U337" s="9">
        <v>5.2350087085835328E-2</v>
      </c>
      <c r="V337" s="9">
        <v>-0.18037265243585188</v>
      </c>
      <c r="W337" s="20">
        <v>-0.13399923912605027</v>
      </c>
      <c r="X337" s="9">
        <v>7.2060278974264369E-2</v>
      </c>
      <c r="Y337" s="9">
        <v>4.8069158844687987E-3</v>
      </c>
      <c r="AC337" s="9"/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3835</v>
      </c>
      <c r="C338" s="7" t="s">
        <v>188</v>
      </c>
      <c r="D338" s="7">
        <v>9</v>
      </c>
      <c r="E338" s="9" t="s">
        <v>3836</v>
      </c>
      <c r="F338" s="9">
        <v>0.14607257780626348</v>
      </c>
      <c r="G338" s="9">
        <v>-1.2686653112690127E-2</v>
      </c>
      <c r="H338" s="9">
        <v>-4.0550485603059516E-2</v>
      </c>
      <c r="I338" s="9">
        <v>4.3552777395456932E-2</v>
      </c>
      <c r="J338" s="9">
        <v>0.25683629948526754</v>
      </c>
      <c r="K338" s="9">
        <v>5.7716883502102245E-2</v>
      </c>
      <c r="L338" s="9">
        <v>2.4098112322949783E-2</v>
      </c>
      <c r="M338" s="9">
        <v>1.9638578112520344E-2</v>
      </c>
      <c r="N338" s="9">
        <v>2.1454543466066234E-3</v>
      </c>
      <c r="O338" s="9">
        <v>1.6182575916328101E-2</v>
      </c>
      <c r="P338" s="9">
        <v>1.9354051392526772E-2</v>
      </c>
      <c r="Q338" s="9">
        <v>0.15790908056335251</v>
      </c>
      <c r="R338" s="9">
        <v>4.0385438179287636E-2</v>
      </c>
      <c r="S338" s="9">
        <v>-1.3406750724620942E-2</v>
      </c>
      <c r="T338" s="9">
        <v>-5.9413044288898931E-2</v>
      </c>
      <c r="U338" s="9">
        <v>0.12877077519084978</v>
      </c>
      <c r="V338" s="9">
        <v>-0.20560300780430241</v>
      </c>
      <c r="W338" s="20">
        <v>-0.13134213487348134</v>
      </c>
      <c r="X338" s="9">
        <v>-7.4515806647771576E-2</v>
      </c>
      <c r="Y338" s="9">
        <v>4.059555911524404E-3</v>
      </c>
      <c r="AC338" s="9"/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3835</v>
      </c>
      <c r="C339" s="7" t="s">
        <v>188</v>
      </c>
      <c r="D339" s="7">
        <v>10</v>
      </c>
      <c r="E339" s="9" t="s">
        <v>3836</v>
      </c>
      <c r="F339" s="9">
        <v>8.6861635068908649E-2</v>
      </c>
      <c r="G339" s="9">
        <v>1.006767324136959E-2</v>
      </c>
      <c r="H339" s="9">
        <v>-1.1607324346157855E-3</v>
      </c>
      <c r="I339" s="9">
        <v>4.5309173599066943E-2</v>
      </c>
      <c r="J339" s="9">
        <v>8.560403170588482E-2</v>
      </c>
      <c r="K339" s="9">
        <v>3.7135217693743616E-2</v>
      </c>
      <c r="L339" s="9">
        <v>-1.1506216489659216E-2</v>
      </c>
      <c r="M339" s="9">
        <v>-1.1155682976914383E-2</v>
      </c>
      <c r="N339" s="9">
        <v>6.1790695430328446E-2</v>
      </c>
      <c r="O339" s="9">
        <v>5.9846272808234957E-3</v>
      </c>
      <c r="P339" s="9">
        <v>5.9283420358693384E-2</v>
      </c>
      <c r="Q339" s="9">
        <v>0.149802233732933</v>
      </c>
      <c r="R339" s="9">
        <v>-1.5504118930665056E-2</v>
      </c>
      <c r="S339" s="9">
        <v>-6.5833312400715993E-3</v>
      </c>
      <c r="T339" s="9">
        <v>-2.6322358805000889E-2</v>
      </c>
      <c r="U339" s="9">
        <v>9.5456287248106619E-2</v>
      </c>
      <c r="V339" s="9">
        <v>-6.1351988681230485E-2</v>
      </c>
      <c r="W339" s="20">
        <v>-0.20629146155858946</v>
      </c>
      <c r="X339" s="9">
        <v>-1.0387781322568013E-2</v>
      </c>
      <c r="Y339" s="9">
        <v>-2.9446214069556165E-3</v>
      </c>
      <c r="AC339" s="9"/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3835</v>
      </c>
      <c r="C340" s="7" t="s">
        <v>188</v>
      </c>
      <c r="D340" s="7">
        <v>11</v>
      </c>
      <c r="E340" s="9" t="s">
        <v>3836</v>
      </c>
      <c r="F340" s="9">
        <v>0.11572572247510449</v>
      </c>
      <c r="G340" s="9">
        <v>1.0378903885048807E-3</v>
      </c>
      <c r="H340" s="9">
        <v>-6.9517301263028131E-2</v>
      </c>
      <c r="I340" s="9">
        <v>5.5571879735988317E-2</v>
      </c>
      <c r="J340" s="9">
        <v>0.10067411506621604</v>
      </c>
      <c r="K340" s="9">
        <v>-8.995058335520667E-2</v>
      </c>
      <c r="L340" s="9">
        <v>1.0147598193358309E-2</v>
      </c>
      <c r="M340" s="9">
        <v>-3.1472150234001961E-2</v>
      </c>
      <c r="N340" s="9">
        <v>7.1456155649528119E-2</v>
      </c>
      <c r="O340" s="9">
        <v>8.8921246480778926E-2</v>
      </c>
      <c r="P340" s="9">
        <v>4.2227657087638981E-3</v>
      </c>
      <c r="Q340" s="9">
        <v>8.9906708984015538E-2</v>
      </c>
      <c r="R340" s="9">
        <v>0.10263465141354455</v>
      </c>
      <c r="S340" s="9">
        <v>2.3698681777395425E-2</v>
      </c>
      <c r="T340" s="9">
        <v>-9.5281643774152158E-3</v>
      </c>
      <c r="U340" s="9">
        <v>2.8670135670268992E-2</v>
      </c>
      <c r="V340" s="9">
        <v>-0.19705752358403972</v>
      </c>
      <c r="W340" s="20">
        <v>-0.12129528549921798</v>
      </c>
      <c r="X340" s="9">
        <v>0.16031598680023884</v>
      </c>
      <c r="Y340" s="9">
        <v>1.1988408722485522E-2</v>
      </c>
      <c r="AC340" s="9"/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3835</v>
      </c>
      <c r="C341" s="7" t="s">
        <v>188</v>
      </c>
      <c r="D341" s="7">
        <v>12</v>
      </c>
      <c r="E341" s="9" t="s">
        <v>3836</v>
      </c>
      <c r="F341" s="9">
        <v>0.10378580298751605</v>
      </c>
      <c r="G341" s="9">
        <v>5.2902009342058021E-2</v>
      </c>
      <c r="H341" s="9">
        <v>2.5506646050221127E-2</v>
      </c>
      <c r="I341" s="9">
        <v>4.3573687722955334E-3</v>
      </c>
      <c r="J341" s="9">
        <v>8.0816516064405874E-2</v>
      </c>
      <c r="K341" s="9">
        <v>2.1119106328816972E-2</v>
      </c>
      <c r="L341" s="9">
        <v>5.1824211802689701E-2</v>
      </c>
      <c r="M341" s="9">
        <v>-6.7637648572722586E-3</v>
      </c>
      <c r="N341" s="9">
        <v>-3.5438336231263801E-4</v>
      </c>
      <c r="O341" s="9">
        <v>5.1579948270414899E-2</v>
      </c>
      <c r="P341" s="9">
        <v>-6.2626620364792274E-2</v>
      </c>
      <c r="Q341" s="9">
        <v>0.22528660623637053</v>
      </c>
      <c r="R341" s="9">
        <v>-2.9016453312261548E-2</v>
      </c>
      <c r="S341" s="9">
        <v>3.3624296376742135E-2</v>
      </c>
      <c r="T341" s="9">
        <v>-3.767136116260783E-3</v>
      </c>
      <c r="U341" s="9">
        <v>0.14085078717188892</v>
      </c>
      <c r="V341" s="9">
        <v>-0.19751638303484065</v>
      </c>
      <c r="W341" s="20">
        <v>-0.15599754258523624</v>
      </c>
      <c r="X341" s="9">
        <v>0.23637056170583404</v>
      </c>
      <c r="Y341" s="9">
        <v>4.5153182749054332E-2</v>
      </c>
      <c r="AC341" s="9"/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3835</v>
      </c>
      <c r="C342" s="7" t="s">
        <v>188</v>
      </c>
      <c r="D342" s="7">
        <v>13</v>
      </c>
      <c r="E342" s="9" t="s">
        <v>3836</v>
      </c>
      <c r="F342" s="9">
        <v>9.8201602060289828E-2</v>
      </c>
      <c r="G342" s="9">
        <v>5.7634488269429074E-2</v>
      </c>
      <c r="H342" s="9">
        <v>2.4376171462865193E-2</v>
      </c>
      <c r="I342" s="9">
        <v>8.1407306249225986E-3</v>
      </c>
      <c r="J342" s="9">
        <v>6.21818417182598E-2</v>
      </c>
      <c r="K342" s="9">
        <v>1.8180729890310721E-2</v>
      </c>
      <c r="L342" s="9">
        <v>5.2750495929065444E-2</v>
      </c>
      <c r="M342" s="9">
        <v>-7.9466387697681995E-3</v>
      </c>
      <c r="N342" s="9">
        <v>7.1130057653903567E-2</v>
      </c>
      <c r="O342" s="9">
        <v>5.957587516557572E-2</v>
      </c>
      <c r="P342" s="9">
        <v>-2.6507820144409333E-2</v>
      </c>
      <c r="Q342" s="9">
        <v>0.14461037061666415</v>
      </c>
      <c r="R342" s="9">
        <v>1.4854339601318545E-2</v>
      </c>
      <c r="S342" s="9">
        <v>7.1914555468217678E-3</v>
      </c>
      <c r="T342" s="9">
        <v>-1.9432611108309072E-2</v>
      </c>
      <c r="U342" s="9">
        <v>7.1964084127565497E-2</v>
      </c>
      <c r="V342" s="9">
        <v>-0.14309662609936891</v>
      </c>
      <c r="W342" s="20">
        <v>-9.3105556974945713E-2</v>
      </c>
      <c r="X342" s="9">
        <v>0.10370879351446205</v>
      </c>
      <c r="Y342" s="9">
        <v>-4.0236074747126427E-3</v>
      </c>
      <c r="AC342" s="9"/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3835</v>
      </c>
      <c r="C343" s="7" t="s">
        <v>188</v>
      </c>
      <c r="D343" s="7">
        <v>14</v>
      </c>
      <c r="E343" s="9" t="s">
        <v>3836</v>
      </c>
      <c r="F343" s="9">
        <v>0.11045334710489141</v>
      </c>
      <c r="G343" s="9">
        <v>6.1207656565862578E-3</v>
      </c>
      <c r="H343" s="9">
        <v>5.3016229194819964E-3</v>
      </c>
      <c r="I343" s="9">
        <v>4.5027704332293306E-2</v>
      </c>
      <c r="J343" s="9">
        <v>0.10882753900138309</v>
      </c>
      <c r="K343" s="9">
        <v>2.3477083749772421E-2</v>
      </c>
      <c r="L343" s="9">
        <v>-1.2787479160899839E-2</v>
      </c>
      <c r="M343" s="9">
        <v>4.0562694048926762E-3</v>
      </c>
      <c r="N343" s="9">
        <v>-6.0269485457696614E-2</v>
      </c>
      <c r="O343" s="9">
        <v>-3.3520523257592139E-2</v>
      </c>
      <c r="P343" s="9">
        <v>6.6261915098664304E-4</v>
      </c>
      <c r="Q343" s="9">
        <v>4.2958160762009534E-2</v>
      </c>
      <c r="R343" s="9">
        <v>0.1205957644995852</v>
      </c>
      <c r="S343" s="9">
        <v>0.1292639993266298</v>
      </c>
      <c r="T343" s="9">
        <v>-0.15286416854677165</v>
      </c>
      <c r="U343" s="9">
        <v>-2.3655418434215814E-2</v>
      </c>
      <c r="V343" s="9">
        <v>7.5354984692460381E-2</v>
      </c>
      <c r="W343" s="20">
        <v>-7.2271286223987485E-2</v>
      </c>
      <c r="X343" s="9">
        <v>5.7022193251932807E-2</v>
      </c>
      <c r="Y343" s="9">
        <v>-8.6308978730807784E-2</v>
      </c>
      <c r="AC343" s="9"/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3835</v>
      </c>
      <c r="C344" s="7" t="s">
        <v>188</v>
      </c>
      <c r="D344" s="7">
        <v>17</v>
      </c>
      <c r="E344" s="9" t="s">
        <v>3836</v>
      </c>
      <c r="F344" s="9">
        <v>0.11411469024670762</v>
      </c>
      <c r="G344" s="9">
        <v>2.5105328085284206E-3</v>
      </c>
      <c r="H344" s="9">
        <v>7.4710319643198631E-3</v>
      </c>
      <c r="I344" s="9">
        <v>4.8345311168419114E-2</v>
      </c>
      <c r="J344" s="9">
        <v>8.9140192906214111E-3</v>
      </c>
      <c r="K344" s="9">
        <v>3.6396083849531191E-2</v>
      </c>
      <c r="L344" s="9">
        <v>1.9125516648011986E-2</v>
      </c>
      <c r="M344" s="9">
        <v>3.8518956339187227E-2</v>
      </c>
      <c r="N344" s="9">
        <v>4.7710425846243298E-2</v>
      </c>
      <c r="O344" s="9">
        <v>1.0404052894597005E-2</v>
      </c>
      <c r="P344" s="9">
        <v>-1.6771533128904337E-2</v>
      </c>
      <c r="Q344" s="9">
        <v>0.19354350648543162</v>
      </c>
      <c r="R344" s="9">
        <v>-7.9649453618338972E-3</v>
      </c>
      <c r="S344" s="9">
        <v>-0.10800689179328671</v>
      </c>
      <c r="T344" s="9">
        <v>-1.2056606028809647E-4</v>
      </c>
      <c r="U344" s="9">
        <v>-1.6678269308252114E-2</v>
      </c>
      <c r="V344" s="9">
        <v>-0.11723215459881742</v>
      </c>
      <c r="W344" s="20">
        <v>-4.2686429446328056E-3</v>
      </c>
      <c r="X344" s="9">
        <v>0.13347388738822175</v>
      </c>
      <c r="Y344" s="9">
        <v>-7.9475755113647573E-2</v>
      </c>
      <c r="AC344" s="9"/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3835</v>
      </c>
      <c r="C345" s="7" t="s">
        <v>188</v>
      </c>
      <c r="D345" s="7">
        <v>18</v>
      </c>
      <c r="E345" s="9" t="s">
        <v>3836</v>
      </c>
      <c r="F345" s="9">
        <v>0.12520360347856085</v>
      </c>
      <c r="G345" s="9">
        <v>-5.1819131215171677E-3</v>
      </c>
      <c r="H345" s="9">
        <v>1.1732293049036224E-2</v>
      </c>
      <c r="I345" s="9">
        <v>4.6724056292716032E-2</v>
      </c>
      <c r="J345" s="9">
        <v>0.11301530257949377</v>
      </c>
      <c r="K345" s="9">
        <v>3.6226885930181529E-2</v>
      </c>
      <c r="L345" s="9">
        <v>-1.2539869052299757E-2</v>
      </c>
      <c r="M345" s="9">
        <v>-9.2282363018668656E-3</v>
      </c>
      <c r="N345" s="9">
        <v>1.3657338931710283E-2</v>
      </c>
      <c r="O345" s="9">
        <v>6.8663793249500005E-2</v>
      </c>
      <c r="P345" s="9">
        <v>-7.2252918254752219E-2</v>
      </c>
      <c r="Q345" s="9">
        <v>0.19998665814500916</v>
      </c>
      <c r="R345" s="9">
        <v>0.14578397092642459</v>
      </c>
      <c r="S345" s="9">
        <v>-6.9191286881118197E-2</v>
      </c>
      <c r="T345" s="9">
        <v>-4.801069120801571E-2</v>
      </c>
      <c r="U345" s="9">
        <v>0.10924150967945545</v>
      </c>
      <c r="V345" s="9">
        <v>-0.18111402671504639</v>
      </c>
      <c r="W345" s="20">
        <v>-0.16563077122474912</v>
      </c>
      <c r="X345" s="9">
        <v>0.16671622497561844</v>
      </c>
      <c r="Y345" s="9">
        <v>1.5744945944932365E-2</v>
      </c>
      <c r="AC345" s="9"/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3835</v>
      </c>
      <c r="C346" s="7" t="s">
        <v>188</v>
      </c>
      <c r="D346" s="7">
        <v>19</v>
      </c>
      <c r="E346" s="9" t="s">
        <v>3836</v>
      </c>
      <c r="F346" s="9">
        <v>0.11473607513599005</v>
      </c>
      <c r="G346" s="9">
        <v>9.8938671331152417E-3</v>
      </c>
      <c r="H346" s="9">
        <v>2.9804229130949711E-3</v>
      </c>
      <c r="I346" s="9">
        <v>4.4169519086262099E-2</v>
      </c>
      <c r="J346" s="9">
        <v>0.10477763943696772</v>
      </c>
      <c r="K346" s="9">
        <v>0.10683730185458806</v>
      </c>
      <c r="L346" s="9">
        <v>2.56769575384872E-2</v>
      </c>
      <c r="M346" s="9">
        <v>-1.2256827012485538E-2</v>
      </c>
      <c r="N346" s="9">
        <v>6.3242657525395263E-3</v>
      </c>
      <c r="O346" s="9">
        <v>-4.2596918993363597E-2</v>
      </c>
      <c r="P346" s="9">
        <v>-3.4512518237820311E-2</v>
      </c>
      <c r="Q346" s="9">
        <v>0.17201295853621024</v>
      </c>
      <c r="R346" s="9">
        <v>8.6498938117761437E-2</v>
      </c>
      <c r="S346" s="9">
        <v>2.6678499724326343E-2</v>
      </c>
      <c r="T346" s="9">
        <v>2.4985181266444334E-2</v>
      </c>
      <c r="U346" s="9">
        <v>4.0757028488745073E-2</v>
      </c>
      <c r="V346" s="9">
        <v>-0.18835520292918873</v>
      </c>
      <c r="W346" s="20">
        <v>-0.11568576090658544</v>
      </c>
      <c r="X346" s="9">
        <v>0.17332277674127039</v>
      </c>
      <c r="Y346" s="9">
        <v>-1.0642981050261957E-2</v>
      </c>
      <c r="AC346" s="9"/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3835</v>
      </c>
      <c r="C347" s="7" t="s">
        <v>188</v>
      </c>
      <c r="D347" s="7">
        <v>20</v>
      </c>
      <c r="E347" s="9" t="s">
        <v>3836</v>
      </c>
      <c r="F347" s="9">
        <v>0.10963933388363234</v>
      </c>
      <c r="G347" s="9">
        <v>4.5513506512695479E-3</v>
      </c>
      <c r="H347" s="9">
        <v>7.573902775533714E-3</v>
      </c>
      <c r="I347" s="9">
        <v>4.8840015060101161E-2</v>
      </c>
      <c r="J347" s="9">
        <v>0.11564063783163991</v>
      </c>
      <c r="K347" s="9">
        <v>-7.0692526481596074E-3</v>
      </c>
      <c r="L347" s="9">
        <v>3.6860540012157994E-3</v>
      </c>
      <c r="M347" s="9">
        <v>-4.0217379357521121E-4</v>
      </c>
      <c r="N347" s="9">
        <v>-3.0439744538346192E-2</v>
      </c>
      <c r="O347" s="9">
        <v>1.463323163973107E-2</v>
      </c>
      <c r="P347" s="9">
        <v>-2.1550354526552407E-2</v>
      </c>
      <c r="Q347" s="9">
        <v>8.1627159903223223E-2</v>
      </c>
      <c r="R347" s="9">
        <v>0.18064232759461119</v>
      </c>
      <c r="S347" s="9">
        <v>-2.9500211749594274E-2</v>
      </c>
      <c r="T347" s="9">
        <v>9.0112146186424713E-2</v>
      </c>
      <c r="U347" s="9">
        <v>2.0741162080480047E-2</v>
      </c>
      <c r="V347" s="9">
        <v>-0.21078098267896317</v>
      </c>
      <c r="W347" s="20">
        <v>-9.2207877253882242E-2</v>
      </c>
      <c r="X347" s="9">
        <v>0.11788145929164484</v>
      </c>
      <c r="Y347" s="9">
        <v>-1.7897590825420306E-2</v>
      </c>
      <c r="AC347" s="9"/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3835</v>
      </c>
      <c r="C348" s="7" t="s">
        <v>188</v>
      </c>
      <c r="D348" s="7">
        <v>21</v>
      </c>
      <c r="E348" s="9" t="s">
        <v>3836</v>
      </c>
      <c r="F348" s="9">
        <v>0.11363707894707642</v>
      </c>
      <c r="G348" s="9">
        <v>1.3176382722432933E-3</v>
      </c>
      <c r="H348" s="9">
        <v>7.4602798125256164E-3</v>
      </c>
      <c r="I348" s="9">
        <v>4.7690386216558078E-2</v>
      </c>
      <c r="J348" s="9">
        <v>0.11420606511319065</v>
      </c>
      <c r="K348" s="9">
        <v>2.8127469682915685E-2</v>
      </c>
      <c r="L348" s="9">
        <v>-1.1030351769030111E-2</v>
      </c>
      <c r="M348" s="9">
        <v>1.6426682493941858E-3</v>
      </c>
      <c r="N348" s="9">
        <v>4.5027109073614291E-3</v>
      </c>
      <c r="O348" s="9">
        <v>6.565497483353111E-3</v>
      </c>
      <c r="P348" s="9">
        <v>4.8693059863248012E-2</v>
      </c>
      <c r="Q348" s="9">
        <v>0.30579820953977177</v>
      </c>
      <c r="R348" s="9">
        <v>0.11251362458219516</v>
      </c>
      <c r="S348" s="9">
        <v>-2.5703096491670907E-2</v>
      </c>
      <c r="T348" s="9">
        <v>-4.7608583628063084E-2</v>
      </c>
      <c r="U348" s="9">
        <v>5.3946390489243212E-2</v>
      </c>
      <c r="V348" s="9">
        <v>-0.24191816111599018</v>
      </c>
      <c r="W348" s="20">
        <v>-0.17651123104443112</v>
      </c>
      <c r="X348" s="9">
        <v>9.2091107703555997E-2</v>
      </c>
      <c r="Y348" s="9">
        <v>4.3714882685778056E-2</v>
      </c>
      <c r="AC348" s="9"/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3835</v>
      </c>
      <c r="C349" s="7" t="s">
        <v>188</v>
      </c>
      <c r="D349" s="7">
        <v>22</v>
      </c>
      <c r="E349" s="9" t="s">
        <v>3836</v>
      </c>
      <c r="F349" s="9">
        <v>0.15298554531080066</v>
      </c>
      <c r="G349" s="9">
        <v>7.707120224871078E-3</v>
      </c>
      <c r="H349" s="9">
        <v>2.4483932442919354E-2</v>
      </c>
      <c r="I349" s="9">
        <v>8.951373459198475E-2</v>
      </c>
      <c r="J349" s="9">
        <v>0.11967178129069977</v>
      </c>
      <c r="K349" s="9">
        <v>2.2305045549813052E-3</v>
      </c>
      <c r="L349" s="9">
        <v>2.2064697948488643E-2</v>
      </c>
      <c r="M349" s="9">
        <v>2.9178451504703329E-2</v>
      </c>
      <c r="N349" s="9">
        <v>5.0653223773082345E-2</v>
      </c>
      <c r="O349" s="9">
        <v>2.2825967287329219E-2</v>
      </c>
      <c r="P349" s="9">
        <v>5.5460789411703182E-3</v>
      </c>
      <c r="Q349" s="9">
        <v>0.13935391938888575</v>
      </c>
      <c r="R349" s="9">
        <v>5.4528477535405795E-2</v>
      </c>
      <c r="S349" s="9">
        <v>-2.2815423468790619E-2</v>
      </c>
      <c r="T349" s="9">
        <v>-6.0000161618570913E-2</v>
      </c>
      <c r="U349" s="9">
        <v>5.9212993460134422E-2</v>
      </c>
      <c r="V349" s="9">
        <v>-0.17863695364754772</v>
      </c>
      <c r="W349" s="20">
        <v>-0.14332039690430887</v>
      </c>
      <c r="X349" s="9">
        <v>0.18751180258688827</v>
      </c>
      <c r="Y349" s="9">
        <v>1.2275662702859957E-2</v>
      </c>
      <c r="AC349" s="9"/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3835</v>
      </c>
      <c r="C350" s="7" t="s">
        <v>188</v>
      </c>
      <c r="D350" s="7">
        <v>23</v>
      </c>
      <c r="E350" s="9" t="s">
        <v>3836</v>
      </c>
      <c r="F350" s="9">
        <v>0.12823903480356402</v>
      </c>
      <c r="G350" s="9">
        <v>-4.4467628186705133E-3</v>
      </c>
      <c r="H350" s="9">
        <v>1.1964660221230661E-2</v>
      </c>
      <c r="I350" s="9">
        <v>4.6072256291124214E-2</v>
      </c>
      <c r="J350" s="9">
        <v>0.11278650476485885</v>
      </c>
      <c r="K350" s="9">
        <v>3.6096714688217402E-2</v>
      </c>
      <c r="L350" s="9">
        <v>-1.4182001432429092E-2</v>
      </c>
      <c r="M350" s="9">
        <v>-1.1027475731716474E-2</v>
      </c>
      <c r="N350" s="9">
        <v>0.10981336182141144</v>
      </c>
      <c r="O350" s="9">
        <v>-9.6329680084438096E-2</v>
      </c>
      <c r="P350" s="9">
        <v>6.9652520650565819E-2</v>
      </c>
      <c r="Q350" s="9">
        <v>0.69009459116529226</v>
      </c>
      <c r="R350" s="9">
        <v>-0.16703651257487673</v>
      </c>
      <c r="S350" s="9">
        <v>0.1564923059822505</v>
      </c>
      <c r="T350" s="9">
        <v>0.15041327847481756</v>
      </c>
      <c r="U350" s="9">
        <v>4.8838478489392045E-2</v>
      </c>
      <c r="V350" s="9">
        <v>-0.31392773849312716</v>
      </c>
      <c r="W350" s="20">
        <v>-0.23366810531857807</v>
      </c>
      <c r="X350" s="9">
        <v>6.0717915781260956E-4</v>
      </c>
      <c r="Y350" s="9">
        <v>-2.1450772091372583E-2</v>
      </c>
      <c r="AC350" s="9"/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3835</v>
      </c>
      <c r="C351" s="7" t="s">
        <v>188</v>
      </c>
      <c r="D351" s="7">
        <v>24</v>
      </c>
      <c r="E351" s="9" t="s">
        <v>3836</v>
      </c>
      <c r="F351" s="9">
        <v>8.7779963050330201E-2</v>
      </c>
      <c r="G351" s="9">
        <v>1.0306967961770219E-2</v>
      </c>
      <c r="H351" s="9">
        <v>-1.1192373729199678E-3</v>
      </c>
      <c r="I351" s="9">
        <v>4.5649600826906278E-2</v>
      </c>
      <c r="J351" s="9">
        <v>7.5042060979044756E-3</v>
      </c>
      <c r="K351" s="9">
        <v>4.8777194763919729E-2</v>
      </c>
      <c r="L351" s="9">
        <v>2.1078840639177088E-5</v>
      </c>
      <c r="M351" s="9">
        <v>3.5268135148547097E-2</v>
      </c>
      <c r="N351" s="9">
        <v>0.10521956645202057</v>
      </c>
      <c r="O351" s="9">
        <v>7.2916702730323024E-2</v>
      </c>
      <c r="P351" s="9">
        <v>-2.4220569095437461E-2</v>
      </c>
      <c r="Q351" s="9">
        <v>0.28256822723202002</v>
      </c>
      <c r="R351" s="9">
        <v>-4.5203538519996256E-2</v>
      </c>
      <c r="S351" s="9">
        <v>0.15031907252043752</v>
      </c>
      <c r="T351" s="9">
        <v>0.1321632900729135</v>
      </c>
      <c r="U351" s="9">
        <v>5.3053106902266167E-2</v>
      </c>
      <c r="V351" s="9">
        <v>-0.25898705385203147</v>
      </c>
      <c r="W351" s="20">
        <v>-0.15919968141518981</v>
      </c>
      <c r="X351" s="9">
        <v>3.524878128395903E-2</v>
      </c>
      <c r="Y351" s="9">
        <v>-8.35365898885021E-2</v>
      </c>
      <c r="AC351" s="9"/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3835</v>
      </c>
      <c r="C352" s="7" t="s">
        <v>188</v>
      </c>
      <c r="D352" s="7">
        <v>25</v>
      </c>
      <c r="E352" s="9" t="s">
        <v>3836</v>
      </c>
      <c r="F352" s="9">
        <v>0.1605393476438548</v>
      </c>
      <c r="G352" s="9">
        <v>5.8188688535170119E-3</v>
      </c>
      <c r="H352" s="9">
        <v>2.7347912832155652E-2</v>
      </c>
      <c r="I352" s="9">
        <v>0.17017320429679805</v>
      </c>
      <c r="J352" s="9">
        <v>0.1758790136494266</v>
      </c>
      <c r="K352" s="9">
        <v>-9.2937819445399472E-2</v>
      </c>
      <c r="L352" s="9">
        <v>7.354298396622605E-2</v>
      </c>
      <c r="M352" s="9">
        <v>6.1482165572956493E-2</v>
      </c>
      <c r="N352" s="9">
        <v>-4.1485924730995549E-2</v>
      </c>
      <c r="O352" s="9">
        <v>-5.7489264688969088E-3</v>
      </c>
      <c r="P352" s="9">
        <v>0.28565145105407952</v>
      </c>
      <c r="Q352" s="9">
        <v>8.9783140195262456E-2</v>
      </c>
      <c r="R352" s="9">
        <v>-7.4771071531929523E-2</v>
      </c>
      <c r="S352" s="9">
        <v>-2.3679446690725969E-2</v>
      </c>
      <c r="T352" s="9">
        <v>-5.381388129061826E-2</v>
      </c>
      <c r="U352" s="9">
        <v>0.10533398275169947</v>
      </c>
      <c r="V352" s="9">
        <v>-0.10815389786978458</v>
      </c>
      <c r="W352" s="20">
        <v>-0.17400342021527671</v>
      </c>
      <c r="X352" s="9">
        <v>0.13297515724131337</v>
      </c>
      <c r="Y352" s="9">
        <v>-4.9764015703873565E-2</v>
      </c>
      <c r="AC352" s="9"/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3843</v>
      </c>
      <c r="C353" s="7" t="s">
        <v>188</v>
      </c>
      <c r="D353" s="7">
        <v>1</v>
      </c>
      <c r="E353" s="9" t="s">
        <v>3836</v>
      </c>
      <c r="F353" s="9">
        <v>5.1948657339585189E-2</v>
      </c>
      <c r="G353" s="9">
        <v>4.8445503222448449E-2</v>
      </c>
      <c r="H353" s="9">
        <v>4.7649344790281128E-2</v>
      </c>
      <c r="I353" s="9">
        <v>4.6819964438564725E-2</v>
      </c>
      <c r="J353" s="9">
        <v>4.6266955100670866E-2</v>
      </c>
      <c r="K353" s="9">
        <v>4.0536612696322215E-2</v>
      </c>
      <c r="L353" s="9">
        <v>4.0962206235160378E-2</v>
      </c>
      <c r="M353" s="9">
        <v>3.9656233612736701E-2</v>
      </c>
      <c r="N353" s="9">
        <v>4.1436817329224898E-2</v>
      </c>
      <c r="O353" s="9">
        <v>4.0897080475015092E-2</v>
      </c>
      <c r="P353" s="9">
        <v>3.9418680543576223E-2</v>
      </c>
      <c r="Q353" s="9">
        <v>4.1659393319023449E-2</v>
      </c>
      <c r="R353" s="9">
        <v>3.7712390228020434E-2</v>
      </c>
      <c r="S353" s="9">
        <v>3.660867668447014E-2</v>
      </c>
      <c r="T353" s="9">
        <v>3.6294850718138205E-2</v>
      </c>
      <c r="U353" s="9">
        <v>3.4264247763743851E-2</v>
      </c>
      <c r="V353" s="9">
        <v>3.0126945972127471E-2</v>
      </c>
      <c r="W353" s="20">
        <v>3.0607635240175478E-2</v>
      </c>
      <c r="X353" s="9">
        <v>3.2769024635456473E-2</v>
      </c>
      <c r="Y353" s="9">
        <v>2.9205327085892754E-2</v>
      </c>
      <c r="AC353" s="9"/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3843</v>
      </c>
      <c r="C354" s="7" t="s">
        <v>188</v>
      </c>
      <c r="D354" s="7">
        <v>2</v>
      </c>
      <c r="E354" s="9" t="s">
        <v>3836</v>
      </c>
      <c r="F354" s="9">
        <v>5.5026160702927276E-2</v>
      </c>
      <c r="G354" s="9">
        <v>5.1616388049800024E-2</v>
      </c>
      <c r="H354" s="9">
        <v>5.1511344897101158E-2</v>
      </c>
      <c r="I354" s="9">
        <v>5.1310663390914175E-2</v>
      </c>
      <c r="J354" s="9">
        <v>4.8804083570965301E-2</v>
      </c>
      <c r="K354" s="9">
        <v>4.4376391019389061E-2</v>
      </c>
      <c r="L354" s="9">
        <v>4.3278890013969958E-2</v>
      </c>
      <c r="M354" s="9">
        <v>4.3320993700391802E-2</v>
      </c>
      <c r="N354" s="9">
        <v>4.4598072027789662E-2</v>
      </c>
      <c r="O354" s="9">
        <v>4.3909842292170979E-2</v>
      </c>
      <c r="P354" s="9">
        <v>4.2780679968031671E-2</v>
      </c>
      <c r="Q354" s="9">
        <v>4.3383394296725677E-2</v>
      </c>
      <c r="R354" s="9">
        <v>4.1430191638096615E-2</v>
      </c>
      <c r="S354" s="9">
        <v>3.8813911119467241E-2</v>
      </c>
      <c r="T354" s="9">
        <v>3.9808187291909949E-2</v>
      </c>
      <c r="U354" s="9">
        <v>3.6748763942562851E-2</v>
      </c>
      <c r="V354" s="9">
        <v>3.2587428893190482E-2</v>
      </c>
      <c r="W354" s="20">
        <v>3.3791772193626023E-2</v>
      </c>
      <c r="X354" s="9">
        <v>3.7951032452435342E-2</v>
      </c>
      <c r="Y354" s="9">
        <v>3.5273560037110539E-2</v>
      </c>
      <c r="AC354" s="9"/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3843</v>
      </c>
      <c r="C355" s="7" t="s">
        <v>188</v>
      </c>
      <c r="D355" s="7">
        <v>3</v>
      </c>
      <c r="E355" s="9" t="s">
        <v>3836</v>
      </c>
      <c r="F355" s="9">
        <v>5.5670099118322811E-2</v>
      </c>
      <c r="G355" s="9">
        <v>5.2063010670027221E-2</v>
      </c>
      <c r="H355" s="9">
        <v>5.2113730710001631E-2</v>
      </c>
      <c r="I355" s="9">
        <v>5.091094021249342E-2</v>
      </c>
      <c r="J355" s="9">
        <v>5.0438849034435518E-2</v>
      </c>
      <c r="K355" s="9">
        <v>4.4703860596971394E-2</v>
      </c>
      <c r="L355" s="9">
        <v>4.3633527940296749E-2</v>
      </c>
      <c r="M355" s="9">
        <v>4.3758596525421037E-2</v>
      </c>
      <c r="N355" s="9">
        <v>4.4302391517738876E-2</v>
      </c>
      <c r="O355" s="9">
        <v>4.5667354713789132E-2</v>
      </c>
      <c r="P355" s="9">
        <v>4.261969152450254E-2</v>
      </c>
      <c r="Q355" s="9">
        <v>4.4241019710034024E-2</v>
      </c>
      <c r="R355" s="9">
        <v>4.1536973214492678E-2</v>
      </c>
      <c r="S355" s="9">
        <v>3.9080889565923149E-2</v>
      </c>
      <c r="T355" s="9">
        <v>3.7852544162964095E-2</v>
      </c>
      <c r="U355" s="9">
        <v>3.5884604712683593E-2</v>
      </c>
      <c r="V355" s="9">
        <v>3.1958752236315141E-2</v>
      </c>
      <c r="W355" s="20">
        <v>3.3641604859922347E-2</v>
      </c>
      <c r="X355" s="9">
        <v>3.6497944685010594E-2</v>
      </c>
      <c r="Y355" s="9">
        <v>3.380817171320448E-2</v>
      </c>
      <c r="AC355" s="9"/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3843</v>
      </c>
      <c r="C356" s="7" t="s">
        <v>188</v>
      </c>
      <c r="D356" s="7">
        <v>5</v>
      </c>
      <c r="E356" s="9" t="s">
        <v>3836</v>
      </c>
      <c r="F356" s="9">
        <v>5.1973564618874785E-2</v>
      </c>
      <c r="G356" s="9">
        <v>4.8223497821741554E-2</v>
      </c>
      <c r="H356" s="9">
        <v>4.7824156546389288E-2</v>
      </c>
      <c r="I356" s="9">
        <v>4.8086320024268665E-2</v>
      </c>
      <c r="J356" s="9">
        <v>4.5274050839139962E-2</v>
      </c>
      <c r="K356" s="9">
        <v>4.1115017519604433E-2</v>
      </c>
      <c r="L356" s="9">
        <v>4.0051585164197837E-2</v>
      </c>
      <c r="M356" s="9">
        <v>4.0976095632572623E-2</v>
      </c>
      <c r="N356" s="9">
        <v>4.1416959412400894E-2</v>
      </c>
      <c r="O356" s="9">
        <v>4.2579464531704102E-2</v>
      </c>
      <c r="P356" s="9">
        <v>3.8822697094188709E-2</v>
      </c>
      <c r="Q356" s="9">
        <v>4.1031084932607244E-2</v>
      </c>
      <c r="R356" s="9">
        <v>3.942888857829463E-2</v>
      </c>
      <c r="S356" s="9">
        <v>3.6824451033176706E-2</v>
      </c>
      <c r="T356" s="9">
        <v>3.297019180812924E-2</v>
      </c>
      <c r="U356" s="9">
        <v>3.3790420071017846E-2</v>
      </c>
      <c r="V356" s="9">
        <v>2.9705196331723697E-2</v>
      </c>
      <c r="W356" s="20">
        <v>3.0271656757328978E-2</v>
      </c>
      <c r="X356" s="9">
        <v>3.2353319461611109E-2</v>
      </c>
      <c r="Y356" s="9">
        <v>3.1468664767371445E-2</v>
      </c>
      <c r="AC356" s="9"/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3843</v>
      </c>
      <c r="C357" s="7" t="s">
        <v>188</v>
      </c>
      <c r="D357" s="7">
        <v>9</v>
      </c>
      <c r="E357" s="9" t="s">
        <v>3836</v>
      </c>
      <c r="F357" s="9">
        <v>5.1758312173947725E-2</v>
      </c>
      <c r="G357" s="9">
        <v>4.849645189199138E-2</v>
      </c>
      <c r="H357" s="9">
        <v>4.7660017405808108E-2</v>
      </c>
      <c r="I357" s="9">
        <v>4.7644406025326949E-2</v>
      </c>
      <c r="J357" s="9">
        <v>4.7639016688497883E-2</v>
      </c>
      <c r="K357" s="9">
        <v>4.1464737187159588E-2</v>
      </c>
      <c r="L357" s="9">
        <v>4.0567864227812195E-2</v>
      </c>
      <c r="M357" s="9">
        <v>4.0470679499673916E-2</v>
      </c>
      <c r="N357" s="9">
        <v>4.0893670726273881E-2</v>
      </c>
      <c r="O357" s="9">
        <v>4.0882118504016046E-2</v>
      </c>
      <c r="P357" s="9">
        <v>4.0195289969749061E-2</v>
      </c>
      <c r="Q357" s="9">
        <v>4.1507044202102453E-2</v>
      </c>
      <c r="R357" s="9">
        <v>3.8078070195154329E-2</v>
      </c>
      <c r="S357" s="9">
        <v>3.6226669714147612E-2</v>
      </c>
      <c r="T357" s="9">
        <v>3.5643692286051694E-2</v>
      </c>
      <c r="U357" s="9">
        <v>3.4889114803957164E-2</v>
      </c>
      <c r="V357" s="9">
        <v>2.939177472046994E-2</v>
      </c>
      <c r="W357" s="20">
        <v>2.9652456414297E-2</v>
      </c>
      <c r="X357" s="9">
        <v>2.850376487584081E-2</v>
      </c>
      <c r="Y357" s="9">
        <v>2.8352873818285169E-2</v>
      </c>
      <c r="AC357" s="9"/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3843</v>
      </c>
      <c r="C358" s="7" t="s">
        <v>188</v>
      </c>
      <c r="D358" s="7">
        <v>10</v>
      </c>
      <c r="E358" s="9" t="s">
        <v>3836</v>
      </c>
      <c r="F358" s="9">
        <v>5.7381557073025127E-2</v>
      </c>
      <c r="G358" s="9">
        <v>5.4409760907219308E-2</v>
      </c>
      <c r="H358" s="9">
        <v>5.4294354538844042E-2</v>
      </c>
      <c r="I358" s="9">
        <v>5.3573825995257493E-2</v>
      </c>
      <c r="J358" s="9">
        <v>5.1072246880550801E-2</v>
      </c>
      <c r="K358" s="9">
        <v>4.7042476500325489E-2</v>
      </c>
      <c r="L358" s="9">
        <v>4.5682158151566392E-2</v>
      </c>
      <c r="M358" s="9">
        <v>4.5731039589981315E-2</v>
      </c>
      <c r="N358" s="9">
        <v>4.7533754941714468E-2</v>
      </c>
      <c r="O358" s="9">
        <v>4.6208987428032672E-2</v>
      </c>
      <c r="P358" s="9">
        <v>4.6656845067351634E-2</v>
      </c>
      <c r="Q358" s="9">
        <v>4.7321750634472776E-2</v>
      </c>
      <c r="R358" s="9">
        <v>4.0999771749467284E-2</v>
      </c>
      <c r="S358" s="9">
        <v>4.0015009770084681E-2</v>
      </c>
      <c r="T358" s="9">
        <v>3.889940376149896E-2</v>
      </c>
      <c r="U358" s="9">
        <v>3.8316027913757385E-2</v>
      </c>
      <c r="V358" s="9">
        <v>3.522745781811458E-2</v>
      </c>
      <c r="W358" s="20">
        <v>3.3512672258124515E-2</v>
      </c>
      <c r="X358" s="9">
        <v>3.5882271366623059E-2</v>
      </c>
      <c r="Y358" s="9">
        <v>3.6514359807560258E-2</v>
      </c>
      <c r="AC358" s="9"/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3843</v>
      </c>
      <c r="C359" s="7" t="s">
        <v>188</v>
      </c>
      <c r="D359" s="7">
        <v>11</v>
      </c>
      <c r="E359" s="9" t="s">
        <v>3836</v>
      </c>
      <c r="F359" s="9">
        <v>5.7441301731388943E-2</v>
      </c>
      <c r="G359" s="9">
        <v>5.411282220703871E-2</v>
      </c>
      <c r="H359" s="9">
        <v>5.2736202245490027E-2</v>
      </c>
      <c r="I359" s="9">
        <v>5.3570615756819838E-2</v>
      </c>
      <c r="J359" s="9">
        <v>5.0945908646827243E-2</v>
      </c>
      <c r="K359" s="9">
        <v>4.3980845634469821E-2</v>
      </c>
      <c r="L359" s="9">
        <v>4.5658603643180834E-2</v>
      </c>
      <c r="M359" s="9">
        <v>4.4837675225920567E-2</v>
      </c>
      <c r="N359" s="9">
        <v>4.7625469185067298E-2</v>
      </c>
      <c r="O359" s="9">
        <v>4.775008535478828E-2</v>
      </c>
      <c r="P359" s="9">
        <v>4.541447828999029E-2</v>
      </c>
      <c r="Q359" s="9">
        <v>4.6260281490467861E-2</v>
      </c>
      <c r="R359" s="9">
        <v>4.3451237257522951E-2</v>
      </c>
      <c r="S359" s="9">
        <v>4.0961203118614647E-2</v>
      </c>
      <c r="T359" s="9">
        <v>3.943356211707795E-2</v>
      </c>
      <c r="U359" s="9">
        <v>3.8149435168397236E-2</v>
      </c>
      <c r="V359" s="9">
        <v>3.402852886466888E-2</v>
      </c>
      <c r="W359" s="20">
        <v>3.5129929184742253E-2</v>
      </c>
      <c r="X359" s="9">
        <v>3.8885939267503639E-2</v>
      </c>
      <c r="Y359" s="9">
        <v>3.7107683216404466E-2</v>
      </c>
      <c r="AC359" s="9"/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3843</v>
      </c>
      <c r="C360" s="7" t="s">
        <v>188</v>
      </c>
      <c r="D360" s="7">
        <v>12</v>
      </c>
      <c r="E360" s="9" t="s">
        <v>3836</v>
      </c>
      <c r="F360" s="9">
        <v>5.1282703356106268E-2</v>
      </c>
      <c r="G360" s="9">
        <v>4.8710401732588518E-2</v>
      </c>
      <c r="H360" s="9">
        <v>4.7965582267026241E-2</v>
      </c>
      <c r="I360" s="9">
        <v>4.6132931658924708E-2</v>
      </c>
      <c r="J360" s="9">
        <v>4.4076361788761433E-2</v>
      </c>
      <c r="K360" s="9">
        <v>4.0097386066052898E-2</v>
      </c>
      <c r="L360" s="9">
        <v>4.0149269866051801E-2</v>
      </c>
      <c r="M360" s="9">
        <v>3.9472005973215173E-2</v>
      </c>
      <c r="N360" s="9">
        <v>4.0188272568372214E-2</v>
      </c>
      <c r="O360" s="9">
        <v>4.0458345293489073E-2</v>
      </c>
      <c r="P360" s="9">
        <v>3.831867718999802E-2</v>
      </c>
      <c r="Q360" s="9">
        <v>4.1204512223830661E-2</v>
      </c>
      <c r="R360" s="9">
        <v>3.644280304476151E-2</v>
      </c>
      <c r="S360" s="9">
        <v>3.5971295265842473E-2</v>
      </c>
      <c r="T360" s="9">
        <v>3.7000930733902336E-2</v>
      </c>
      <c r="U360" s="9">
        <v>3.465142948295831E-2</v>
      </c>
      <c r="V360" s="9">
        <v>2.8743268824549258E-2</v>
      </c>
      <c r="W360" s="20">
        <v>2.9685907853195491E-2</v>
      </c>
      <c r="X360" s="9">
        <v>3.1117188378890021E-2</v>
      </c>
      <c r="Y360" s="9">
        <v>2.7877976716403439E-2</v>
      </c>
      <c r="AC360" s="9"/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3843</v>
      </c>
      <c r="C361" s="7" t="s">
        <v>188</v>
      </c>
      <c r="D361" s="7">
        <v>13</v>
      </c>
      <c r="E361" s="9" t="s">
        <v>3836</v>
      </c>
      <c r="F361" s="9">
        <v>5.4989630355887262E-2</v>
      </c>
      <c r="G361" s="9">
        <v>5.2709256475036576E-2</v>
      </c>
      <c r="H361" s="9">
        <v>5.2443581174499834E-2</v>
      </c>
      <c r="I361" s="9">
        <v>5.0608271914178826E-2</v>
      </c>
      <c r="J361" s="9">
        <v>4.824788058007555E-2</v>
      </c>
      <c r="K361" s="9">
        <v>4.4075417684986982E-2</v>
      </c>
      <c r="L361" s="9">
        <v>4.4395211523346731E-2</v>
      </c>
      <c r="M361" s="9">
        <v>4.3555591899598164E-2</v>
      </c>
      <c r="N361" s="9">
        <v>4.5454190518352901E-2</v>
      </c>
      <c r="O361" s="9">
        <v>4.4907719115433356E-2</v>
      </c>
      <c r="P361" s="9">
        <v>4.2884196851240793E-2</v>
      </c>
      <c r="Q361" s="9">
        <v>4.4562585713004761E-2</v>
      </c>
      <c r="R361" s="9">
        <v>4.0382097012250151E-2</v>
      </c>
      <c r="S361" s="9">
        <v>3.967739555023117E-2</v>
      </c>
      <c r="T361" s="9">
        <v>3.8960399196813295E-2</v>
      </c>
      <c r="U361" s="9">
        <v>3.7297139389261914E-2</v>
      </c>
      <c r="V361" s="9">
        <v>3.3179511530978624E-2</v>
      </c>
      <c r="W361" s="20">
        <v>3.4256495090302146E-2</v>
      </c>
      <c r="X361" s="9">
        <v>3.6009750852032424E-2</v>
      </c>
      <c r="Y361" s="9">
        <v>3.3996618126367381E-2</v>
      </c>
      <c r="AC361" s="9"/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3843</v>
      </c>
      <c r="C362" s="7" t="s">
        <v>188</v>
      </c>
      <c r="D362" s="7">
        <v>14</v>
      </c>
      <c r="E362" s="9" t="s">
        <v>3836</v>
      </c>
      <c r="F362" s="9">
        <v>5.6734711571837307E-2</v>
      </c>
      <c r="G362" s="9">
        <v>5.3603290467468694E-2</v>
      </c>
      <c r="H362" s="9">
        <v>5.3453567007467367E-2</v>
      </c>
      <c r="I362" s="9">
        <v>5.2026464462886543E-2</v>
      </c>
      <c r="J362" s="9">
        <v>5.0867057011145765E-2</v>
      </c>
      <c r="K362" s="9">
        <v>4.5143912309127079E-2</v>
      </c>
      <c r="L362" s="9">
        <v>4.4607349746404651E-2</v>
      </c>
      <c r="M362" s="9">
        <v>4.4425859349963417E-2</v>
      </c>
      <c r="N362" s="9">
        <v>4.4648204191583649E-2</v>
      </c>
      <c r="O362" s="9">
        <v>4.4868885567741941E-2</v>
      </c>
      <c r="P362" s="9">
        <v>4.4285138487498578E-2</v>
      </c>
      <c r="Q362" s="9">
        <v>4.4055721722572841E-2</v>
      </c>
      <c r="R362" s="9">
        <v>4.2115575385828379E-2</v>
      </c>
      <c r="S362" s="9">
        <v>4.2096171237208602E-2</v>
      </c>
      <c r="T362" s="9">
        <v>3.6916905580355958E-2</v>
      </c>
      <c r="U362" s="9">
        <v>3.6159807067416727E-2</v>
      </c>
      <c r="V362" s="9">
        <v>3.7221375155305589E-2</v>
      </c>
      <c r="W362" s="20">
        <v>3.5824336790601798E-2</v>
      </c>
      <c r="X362" s="9">
        <v>3.6634506250469032E-2</v>
      </c>
      <c r="Y362" s="9">
        <v>3.4888759737512695E-2</v>
      </c>
      <c r="AC362" s="9"/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3843</v>
      </c>
      <c r="C363" s="7" t="s">
        <v>188</v>
      </c>
      <c r="D363" s="7">
        <v>17</v>
      </c>
      <c r="E363" s="9" t="s">
        <v>3836</v>
      </c>
      <c r="F363" s="9">
        <v>5.5476460192824137E-2</v>
      </c>
      <c r="G363" s="9">
        <v>5.2081490835363391E-2</v>
      </c>
      <c r="H363" s="9">
        <v>5.2013221364077628E-2</v>
      </c>
      <c r="I363" s="9">
        <v>5.1416822580828532E-2</v>
      </c>
      <c r="J363" s="9">
        <v>4.7535221274183553E-2</v>
      </c>
      <c r="K363" s="9">
        <v>4.4574364941222321E-2</v>
      </c>
      <c r="L363" s="9">
        <v>4.4220418293607906E-2</v>
      </c>
      <c r="M363" s="9">
        <v>4.4325113604254292E-2</v>
      </c>
      <c r="N363" s="9">
        <v>4.5306768529017646E-2</v>
      </c>
      <c r="O363" s="9">
        <v>4.4114095125929537E-2</v>
      </c>
      <c r="P363" s="9">
        <v>4.3032114680829736E-2</v>
      </c>
      <c r="Q363" s="9">
        <v>4.560571538605733E-2</v>
      </c>
      <c r="R363" s="9">
        <v>3.9672451937593202E-2</v>
      </c>
      <c r="S363" s="9">
        <v>3.7976905100985288E-2</v>
      </c>
      <c r="T363" s="9">
        <v>3.9469904749455331E-2</v>
      </c>
      <c r="U363" s="9">
        <v>3.6843897576946769E-2</v>
      </c>
      <c r="V363" s="9">
        <v>3.4455158741388429E-2</v>
      </c>
      <c r="W363" s="20">
        <v>3.5448814946992015E-2</v>
      </c>
      <c r="X363" s="9">
        <v>3.5562064106013758E-2</v>
      </c>
      <c r="Y363" s="9">
        <v>3.2285029638945195E-2</v>
      </c>
      <c r="AC363" s="9"/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3843</v>
      </c>
      <c r="C364" s="7" t="s">
        <v>188</v>
      </c>
      <c r="D364" s="7">
        <v>18</v>
      </c>
      <c r="E364" s="9" t="s">
        <v>3836</v>
      </c>
      <c r="F364" s="9">
        <v>5.5838133352346206E-2</v>
      </c>
      <c r="G364" s="9">
        <v>5.166922376469528E-2</v>
      </c>
      <c r="H364" s="9">
        <v>5.168200457258762E-2</v>
      </c>
      <c r="I364" s="9">
        <v>5.116760836259418E-2</v>
      </c>
      <c r="J364" s="9">
        <v>4.947133881999588E-2</v>
      </c>
      <c r="K364" s="9">
        <v>4.4750718816295956E-2</v>
      </c>
      <c r="L364" s="9">
        <v>4.3259556479109194E-2</v>
      </c>
      <c r="M364" s="9">
        <v>4.3710768812193046E-2</v>
      </c>
      <c r="N364" s="9">
        <v>4.4895009768230271E-2</v>
      </c>
      <c r="O364" s="9">
        <v>4.5383743431837459E-2</v>
      </c>
      <c r="P364" s="9">
        <v>4.2317676437575349E-2</v>
      </c>
      <c r="Q364" s="9">
        <v>4.5681077720933772E-2</v>
      </c>
      <c r="R364" s="9">
        <v>4.1993772355873531E-2</v>
      </c>
      <c r="S364" s="9">
        <v>3.7566791670042253E-2</v>
      </c>
      <c r="T364" s="9">
        <v>3.7429441729863296E-2</v>
      </c>
      <c r="U364" s="9">
        <v>3.627889316091519E-2</v>
      </c>
      <c r="V364" s="9">
        <v>3.1415196388189487E-2</v>
      </c>
      <c r="W364" s="20">
        <v>3.2196245801799646E-2</v>
      </c>
      <c r="X364" s="9">
        <v>3.5623664253688229E-2</v>
      </c>
      <c r="Y364" s="9">
        <v>3.2991468014742689E-2</v>
      </c>
      <c r="AC364" s="9"/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3843</v>
      </c>
      <c r="C365" s="7" t="s">
        <v>188</v>
      </c>
      <c r="D365" s="7">
        <v>19</v>
      </c>
      <c r="E365" s="9" t="s">
        <v>3836</v>
      </c>
      <c r="F365" s="9">
        <v>5.6892124358153523E-2</v>
      </c>
      <c r="G365" s="9">
        <v>5.3509785222119688E-2</v>
      </c>
      <c r="H365" s="9">
        <v>5.3097638345330003E-2</v>
      </c>
      <c r="I365" s="9">
        <v>5.2516149282630251E-2</v>
      </c>
      <c r="J365" s="9">
        <v>5.0098015219584978E-2</v>
      </c>
      <c r="K365" s="9">
        <v>4.7057291401022938E-2</v>
      </c>
      <c r="L365" s="9">
        <v>4.5524034324231577E-2</v>
      </c>
      <c r="M365" s="9">
        <v>4.4774952297742594E-2</v>
      </c>
      <c r="N365" s="9">
        <v>4.5676159969991526E-2</v>
      </c>
      <c r="O365" s="9">
        <v>4.4296902710809209E-2</v>
      </c>
      <c r="P365" s="9">
        <v>4.4094783291038303E-2</v>
      </c>
      <c r="Q365" s="9">
        <v>4.6738274903842664E-2</v>
      </c>
      <c r="R365" s="9">
        <v>4.2041421698599424E-2</v>
      </c>
      <c r="S365" s="9">
        <v>4.0238534969947705E-2</v>
      </c>
      <c r="T365" s="9">
        <v>3.9636857750092166E-2</v>
      </c>
      <c r="U365" s="9">
        <v>3.7133027457494854E-2</v>
      </c>
      <c r="V365" s="9">
        <v>3.2923324091305058E-2</v>
      </c>
      <c r="W365" s="20">
        <v>3.4312536937881541E-2</v>
      </c>
      <c r="X365" s="9">
        <v>3.7785629248403535E-2</v>
      </c>
      <c r="Y365" s="9">
        <v>3.4979411359919992E-2</v>
      </c>
      <c r="AC365" s="9"/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3843</v>
      </c>
      <c r="C366" s="7" t="s">
        <v>188</v>
      </c>
      <c r="D366" s="7">
        <v>20</v>
      </c>
      <c r="E366" s="9" t="s">
        <v>3836</v>
      </c>
      <c r="F366" s="9">
        <v>5.7174480620404616E-2</v>
      </c>
      <c r="G366" s="9">
        <v>5.3174903282715465E-2</v>
      </c>
      <c r="H366" s="9">
        <v>5.3420196162832015E-2</v>
      </c>
      <c r="I366" s="9">
        <v>5.2880113004285204E-2</v>
      </c>
      <c r="J366" s="9">
        <v>5.0928113757076614E-2</v>
      </c>
      <c r="K366" s="9">
        <v>4.5418026675766499E-2</v>
      </c>
      <c r="L366" s="9">
        <v>4.5130933693899811E-2</v>
      </c>
      <c r="M366" s="9">
        <v>4.5238007870880073E-2</v>
      </c>
      <c r="N366" s="9">
        <v>4.5286164763319967E-2</v>
      </c>
      <c r="O366" s="9">
        <v>4.5652714963715091E-2</v>
      </c>
      <c r="P366" s="9">
        <v>4.4261233035538389E-2</v>
      </c>
      <c r="Q366" s="9">
        <v>4.548607478371032E-2</v>
      </c>
      <c r="R366" s="9">
        <v>4.4123117848513402E-2</v>
      </c>
      <c r="S366" s="9">
        <v>4.0004647188611742E-2</v>
      </c>
      <c r="T366" s="9">
        <v>4.1756727647051989E-2</v>
      </c>
      <c r="U366" s="9">
        <v>3.8200944738281603E-2</v>
      </c>
      <c r="V366" s="9">
        <v>3.3816439742027235E-2</v>
      </c>
      <c r="W366" s="20">
        <v>3.5682601644690871E-2</v>
      </c>
      <c r="X366" s="9">
        <v>3.8103096115060429E-2</v>
      </c>
      <c r="Y366" s="9">
        <v>3.6209994123642245E-2</v>
      </c>
      <c r="AC366" s="9"/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3843</v>
      </c>
      <c r="C367" s="7" t="s">
        <v>188</v>
      </c>
      <c r="D367" s="7">
        <v>21</v>
      </c>
      <c r="E367" s="9" t="s">
        <v>3836</v>
      </c>
      <c r="F367" s="9">
        <v>5.4611640981049051E-2</v>
      </c>
      <c r="G367" s="9">
        <v>5.1660075240469727E-2</v>
      </c>
      <c r="H367" s="9">
        <v>5.2234887429001675E-2</v>
      </c>
      <c r="I367" s="9">
        <v>5.126476817008789E-2</v>
      </c>
      <c r="J367" s="9">
        <v>4.8773835391139692E-2</v>
      </c>
      <c r="K367" s="9">
        <v>4.4130382066905893E-2</v>
      </c>
      <c r="L367" s="9">
        <v>4.326054869699017E-2</v>
      </c>
      <c r="M367" s="9">
        <v>4.3238234009901434E-2</v>
      </c>
      <c r="N367" s="9">
        <v>4.3859407939001206E-2</v>
      </c>
      <c r="O367" s="9">
        <v>4.3443082044557532E-2</v>
      </c>
      <c r="P367" s="9">
        <v>4.3540258098547592E-2</v>
      </c>
      <c r="Q367" s="9">
        <v>4.6683267585274427E-2</v>
      </c>
      <c r="R367" s="9">
        <v>4.1709158855764851E-2</v>
      </c>
      <c r="S367" s="9">
        <v>3.9152965528686634E-2</v>
      </c>
      <c r="T367" s="9">
        <v>3.7621783498319135E-2</v>
      </c>
      <c r="U367" s="9">
        <v>3.5907127651053743E-2</v>
      </c>
      <c r="V367" s="9">
        <v>3.1501810183029243E-2</v>
      </c>
      <c r="W367" s="20">
        <v>3.2110492428312626E-2</v>
      </c>
      <c r="X367" s="9">
        <v>3.4585457036866135E-2</v>
      </c>
      <c r="Y367" s="9">
        <v>3.4213852149912086E-2</v>
      </c>
      <c r="AC367" s="9"/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3843</v>
      </c>
      <c r="C368" s="7" t="s">
        <v>188</v>
      </c>
      <c r="D368" s="7">
        <v>22</v>
      </c>
      <c r="E368" s="9" t="s">
        <v>3836</v>
      </c>
      <c r="F368" s="9">
        <v>5.7772614477407044E-2</v>
      </c>
      <c r="G368" s="9">
        <v>5.3520209015511286E-2</v>
      </c>
      <c r="H368" s="9">
        <v>5.3954334974121776E-2</v>
      </c>
      <c r="I368" s="9">
        <v>5.4066605642576177E-2</v>
      </c>
      <c r="J368" s="9">
        <v>5.0955271412071595E-2</v>
      </c>
      <c r="K368" s="9">
        <v>4.5513658810392155E-2</v>
      </c>
      <c r="L368" s="9">
        <v>4.5445252925329215E-2</v>
      </c>
      <c r="M368" s="9">
        <v>4.5572887381407787E-2</v>
      </c>
      <c r="N368" s="9">
        <v>4.6805158267443761E-2</v>
      </c>
      <c r="O368" s="9">
        <v>4.5849560051501287E-2</v>
      </c>
      <c r="P368" s="9">
        <v>4.4517736746875786E-2</v>
      </c>
      <c r="Q368" s="9">
        <v>4.61258850660477E-2</v>
      </c>
      <c r="R368" s="9">
        <v>4.1628209556695703E-2</v>
      </c>
      <c r="S368" s="9">
        <v>3.964651299043883E-2</v>
      </c>
      <c r="T368" s="9">
        <v>3.8746914443626754E-2</v>
      </c>
      <c r="U368" s="9">
        <v>3.8183910662538581E-2</v>
      </c>
      <c r="V368" s="9">
        <v>3.3550260149322546E-2</v>
      </c>
      <c r="W368" s="20">
        <v>3.441503464592395E-2</v>
      </c>
      <c r="X368" s="9">
        <v>3.8613258317541005E-2</v>
      </c>
      <c r="Y368" s="9">
        <v>3.5982115787655755E-2</v>
      </c>
      <c r="AC368" s="9"/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3843</v>
      </c>
      <c r="C369" s="7" t="s">
        <v>188</v>
      </c>
      <c r="D369" s="7">
        <v>23</v>
      </c>
      <c r="E369" s="9" t="s">
        <v>3836</v>
      </c>
      <c r="F369" s="9">
        <v>5.7135477398311915E-2</v>
      </c>
      <c r="G369" s="9">
        <v>5.3342106978916212E-2</v>
      </c>
      <c r="H369" s="9">
        <v>5.3271215927779711E-2</v>
      </c>
      <c r="I369" s="9">
        <v>5.2597436141604691E-2</v>
      </c>
      <c r="J369" s="9">
        <v>4.9866509946033984E-2</v>
      </c>
      <c r="K369" s="9">
        <v>4.5267968677608489E-2</v>
      </c>
      <c r="L369" s="9">
        <v>4.4344637576905009E-2</v>
      </c>
      <c r="M369" s="9">
        <v>4.4470197448532228E-2</v>
      </c>
      <c r="N369" s="9">
        <v>4.7372819057214133E-2</v>
      </c>
      <c r="O369" s="9">
        <v>4.3323399005626248E-2</v>
      </c>
      <c r="P369" s="9">
        <v>4.5289719744138909E-2</v>
      </c>
      <c r="Q369" s="9">
        <v>5.3910577492669712E-2</v>
      </c>
      <c r="R369" s="9">
        <v>3.7766830518112651E-2</v>
      </c>
      <c r="S369" s="9">
        <v>4.2325150730760833E-2</v>
      </c>
      <c r="T369" s="9">
        <v>4.2026217428380613E-2</v>
      </c>
      <c r="U369" s="9">
        <v>3.865191614031846E-2</v>
      </c>
      <c r="V369" s="9">
        <v>3.2187170513274098E-2</v>
      </c>
      <c r="W369" s="20">
        <v>3.3011867262244247E-2</v>
      </c>
      <c r="X369" s="9">
        <v>3.6367100017449486E-2</v>
      </c>
      <c r="Y369" s="9">
        <v>3.7164398321502951E-2</v>
      </c>
      <c r="AC369" s="9"/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3843</v>
      </c>
      <c r="C370" s="7" t="s">
        <v>188</v>
      </c>
      <c r="D370" s="7">
        <v>24</v>
      </c>
      <c r="E370" s="9" t="s">
        <v>3836</v>
      </c>
      <c r="F370" s="9">
        <v>5.6019014499476771E-2</v>
      </c>
      <c r="G370" s="9">
        <v>5.2690541193004536E-2</v>
      </c>
      <c r="H370" s="9">
        <v>5.3103815781891557E-2</v>
      </c>
      <c r="I370" s="9">
        <v>5.2064378432424022E-2</v>
      </c>
      <c r="J370" s="9">
        <v>4.839803362929665E-2</v>
      </c>
      <c r="K370" s="9">
        <v>4.5868536789458292E-2</v>
      </c>
      <c r="L370" s="9">
        <v>4.4465612720387168E-2</v>
      </c>
      <c r="M370" s="9">
        <v>4.5132936833261236E-2</v>
      </c>
      <c r="N370" s="9">
        <v>4.681947238489155E-2</v>
      </c>
      <c r="O370" s="9">
        <v>4.6203806334852549E-2</v>
      </c>
      <c r="P370" s="9">
        <v>4.3573923167473272E-2</v>
      </c>
      <c r="Q370" s="9">
        <v>4.7745889331456029E-2</v>
      </c>
      <c r="R370" s="9">
        <v>4.012710860507071E-2</v>
      </c>
      <c r="S370" s="9">
        <v>4.2284205099091081E-2</v>
      </c>
      <c r="T370" s="9">
        <v>4.0300351677380511E-2</v>
      </c>
      <c r="U370" s="9">
        <v>3.7002013965079725E-2</v>
      </c>
      <c r="V370" s="9">
        <v>3.1471668019517368E-2</v>
      </c>
      <c r="W370" s="20">
        <v>3.2681918321083567E-2</v>
      </c>
      <c r="X370" s="9">
        <v>3.4924673956752264E-2</v>
      </c>
      <c r="Y370" s="9">
        <v>3.2563674089623768E-2</v>
      </c>
      <c r="AC370" s="9"/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3843</v>
      </c>
      <c r="C371" s="7" t="s">
        <v>188</v>
      </c>
      <c r="D371" s="7">
        <v>25</v>
      </c>
      <c r="E371" s="9" t="s">
        <v>3836</v>
      </c>
      <c r="F371" s="9">
        <v>5.2984596233335478E-2</v>
      </c>
      <c r="G371" s="9">
        <v>4.880665455428515E-2</v>
      </c>
      <c r="H371" s="9">
        <v>4.9271654113177396E-2</v>
      </c>
      <c r="I371" s="9">
        <v>5.0239041550125541E-2</v>
      </c>
      <c r="J371" s="9">
        <v>4.6567283209222425E-2</v>
      </c>
      <c r="K371" s="9">
        <v>3.946274141356327E-2</v>
      </c>
      <c r="L371" s="9">
        <v>4.1579052993359025E-2</v>
      </c>
      <c r="M371" s="9">
        <v>4.1489649947167542E-2</v>
      </c>
      <c r="N371" s="9">
        <v>4.0693919585459495E-2</v>
      </c>
      <c r="O371" s="9">
        <v>4.1004173872050548E-2</v>
      </c>
      <c r="P371" s="9">
        <v>4.3163035034032252E-2</v>
      </c>
      <c r="Q371" s="9">
        <v>4.0455065509755042E-2</v>
      </c>
      <c r="R371" s="9">
        <v>3.7077781683590244E-2</v>
      </c>
      <c r="S371" s="9">
        <v>3.6323142300363667E-2</v>
      </c>
      <c r="T371" s="9">
        <v>3.6547255790734499E-2</v>
      </c>
      <c r="U371" s="9">
        <v>3.548127369286528E-2</v>
      </c>
      <c r="V371" s="9">
        <v>3.1375645548903493E-2</v>
      </c>
      <c r="W371" s="20">
        <v>3.1158204598182332E-2</v>
      </c>
      <c r="X371" s="9">
        <v>3.3373411017272515E-2</v>
      </c>
      <c r="Y371" s="9">
        <v>2.9255620301115736E-2</v>
      </c>
      <c r="AC371" s="9"/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3839</v>
      </c>
      <c r="C372" s="7" t="s">
        <v>188</v>
      </c>
      <c r="D372" s="7">
        <v>1</v>
      </c>
      <c r="E372" s="9" t="s">
        <v>3836</v>
      </c>
      <c r="F372" s="9">
        <v>0.10102277352858927</v>
      </c>
      <c r="G372" s="9">
        <v>6.4697205618845285E-3</v>
      </c>
      <c r="H372" s="9">
        <v>1.212494222067706E-3</v>
      </c>
      <c r="I372" s="9">
        <v>3.2571348556283873E-2</v>
      </c>
      <c r="J372" s="9">
        <v>0.14894616558990084</v>
      </c>
      <c r="K372" s="9">
        <v>1.6983398708366026E-2</v>
      </c>
      <c r="L372" s="9">
        <v>3.0544384832908958E-2</v>
      </c>
      <c r="M372" s="9">
        <v>-1.0048945855254935E-2</v>
      </c>
      <c r="N372" s="9">
        <v>2.3389085774249141E-2</v>
      </c>
      <c r="O372" s="9">
        <v>2.3180278652950248E-2</v>
      </c>
      <c r="P372" s="9">
        <v>1.6957446395786564E-4</v>
      </c>
      <c r="Q372" s="9">
        <v>0.12905088964858544</v>
      </c>
      <c r="R372" s="9">
        <v>3.9969724415695344E-2</v>
      </c>
      <c r="S372" s="9">
        <v>5.5462046665076589E-3</v>
      </c>
      <c r="T372" s="9">
        <v>4.4425234123920986E-2</v>
      </c>
      <c r="U372" s="9">
        <v>6.8218340564163912E-2</v>
      </c>
      <c r="V372" s="9">
        <v>-3.9292668648449471E-2</v>
      </c>
      <c r="W372" s="20">
        <v>6.4389962281033719E-3</v>
      </c>
      <c r="X372" s="9">
        <v>0.12480656840339172</v>
      </c>
      <c r="Y372" s="9">
        <v>3.0646877787239644E-2</v>
      </c>
      <c r="AC372" s="9"/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3839</v>
      </c>
      <c r="C373" s="7" t="s">
        <v>188</v>
      </c>
      <c r="D373" s="7">
        <v>2</v>
      </c>
      <c r="E373" s="9" t="s">
        <v>3836</v>
      </c>
      <c r="F373" s="9">
        <v>8.3893832835641738E-2</v>
      </c>
      <c r="G373" s="9">
        <v>6.3824409135546708E-4</v>
      </c>
      <c r="H373" s="9">
        <v>1.0328157109967283E-2</v>
      </c>
      <c r="I373" s="9">
        <v>5.5455534482197061E-2</v>
      </c>
      <c r="J373" s="9">
        <v>0.11537090278950229</v>
      </c>
      <c r="K373" s="9">
        <v>2.9565577294563463E-2</v>
      </c>
      <c r="L373" s="9">
        <v>3.4551805445459651E-3</v>
      </c>
      <c r="M373" s="9">
        <v>4.5481390193660154E-3</v>
      </c>
      <c r="N373" s="9">
        <v>1.970137288177267E-2</v>
      </c>
      <c r="O373" s="9">
        <v>1.7266741520220341E-2</v>
      </c>
      <c r="P373" s="9">
        <v>4.0426878281849977E-3</v>
      </c>
      <c r="Q373" s="9">
        <v>8.8308992176098167E-2</v>
      </c>
      <c r="R373" s="9">
        <v>6.3841227229659708E-2</v>
      </c>
      <c r="S373" s="9">
        <v>-4.1829102607353185E-3</v>
      </c>
      <c r="T373" s="9">
        <v>4.7629092189109955E-2</v>
      </c>
      <c r="U373" s="9">
        <v>4.4804732527773929E-2</v>
      </c>
      <c r="V373" s="9">
        <v>-6.5742522968765912E-2</v>
      </c>
      <c r="W373" s="20">
        <v>-2.5686164230131196E-2</v>
      </c>
      <c r="X373" s="9">
        <v>8.9219024319423079E-2</v>
      </c>
      <c r="Y373" s="9">
        <v>1.0612790038326514E-2</v>
      </c>
      <c r="AC373" s="9"/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3839</v>
      </c>
      <c r="C374" s="7" t="s">
        <v>188</v>
      </c>
      <c r="D374" s="7">
        <v>3</v>
      </c>
      <c r="E374" s="9" t="s">
        <v>3836</v>
      </c>
      <c r="F374" s="9">
        <v>9.8496673507146248E-2</v>
      </c>
      <c r="G374" s="9">
        <v>1.0549022768884609E-2</v>
      </c>
      <c r="H374" s="9">
        <v>2.3831798414791994E-2</v>
      </c>
      <c r="I374" s="9">
        <v>4.8090344227247381E-2</v>
      </c>
      <c r="J374" s="9">
        <v>0.15586645806156474</v>
      </c>
      <c r="K374" s="9">
        <v>3.760129956047735E-2</v>
      </c>
      <c r="L374" s="9">
        <v>1.2242943426520235E-2</v>
      </c>
      <c r="M374" s="9">
        <v>1.5061217030602057E-2</v>
      </c>
      <c r="N374" s="9">
        <v>1.3012540705586238E-2</v>
      </c>
      <c r="O374" s="9">
        <v>6.1711229175849966E-2</v>
      </c>
      <c r="P374" s="9">
        <v>2.7585765400033307E-3</v>
      </c>
      <c r="Q374" s="9">
        <v>0.11876916929068525</v>
      </c>
      <c r="R374" s="9">
        <v>8.6192457065686276E-2</v>
      </c>
      <c r="S374" s="9">
        <v>2.8861616762654085E-2</v>
      </c>
      <c r="T374" s="9">
        <v>3.5531487138096902E-2</v>
      </c>
      <c r="U374" s="9">
        <v>4.6858711221100129E-2</v>
      </c>
      <c r="V374" s="9">
        <v>-5.6347568981297287E-2</v>
      </c>
      <c r="W374" s="20">
        <v>4.1681381231172057E-3</v>
      </c>
      <c r="X374" s="9">
        <v>9.4642622858953737E-2</v>
      </c>
      <c r="Y374" s="9">
        <v>2.0235897974477758E-2</v>
      </c>
      <c r="AC374" s="9"/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3839</v>
      </c>
      <c r="C375" s="7" t="s">
        <v>188</v>
      </c>
      <c r="D375" s="7">
        <v>5</v>
      </c>
      <c r="E375" s="9" t="s">
        <v>3836</v>
      </c>
      <c r="F375" s="9">
        <v>0.10584346614414333</v>
      </c>
      <c r="G375" s="9">
        <v>7.9414170580197375E-3</v>
      </c>
      <c r="H375" s="9">
        <v>1.0170678660064821E-2</v>
      </c>
      <c r="I375" s="9">
        <v>6.5899247734421088E-2</v>
      </c>
      <c r="J375" s="9">
        <v>0.11161973564437684</v>
      </c>
      <c r="K375" s="9">
        <v>2.3578132184288191E-2</v>
      </c>
      <c r="L375" s="9">
        <v>-4.0131689267209232E-3</v>
      </c>
      <c r="M375" s="9">
        <v>2.0584091122404446E-2</v>
      </c>
      <c r="N375" s="9">
        <v>1.7627641836388853E-2</v>
      </c>
      <c r="O375" s="9">
        <v>6.3300981560190234E-2</v>
      </c>
      <c r="P375" s="9">
        <v>-2.2060186903219363E-2</v>
      </c>
      <c r="Q375" s="9">
        <v>0.12894160332447333</v>
      </c>
      <c r="R375" s="9">
        <v>0.13400644027726294</v>
      </c>
      <c r="S375" s="9">
        <v>6.1253219954365973E-2</v>
      </c>
      <c r="T375" s="9">
        <v>-5.0011063480067057E-2</v>
      </c>
      <c r="U375" s="9">
        <v>5.9774426007442115E-2</v>
      </c>
      <c r="V375" s="9">
        <v>-5.4722651646394026E-2</v>
      </c>
      <c r="W375" s="20">
        <v>-2.7418987902383885E-2</v>
      </c>
      <c r="X375" s="9">
        <v>3.5662608504538396E-2</v>
      </c>
      <c r="Y375" s="9">
        <v>1.4274069732285887E-2</v>
      </c>
      <c r="AC375" s="9"/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3839</v>
      </c>
      <c r="C376" s="7" t="s">
        <v>188</v>
      </c>
      <c r="D376" s="7">
        <v>9</v>
      </c>
      <c r="E376" s="9" t="s">
        <v>3836</v>
      </c>
      <c r="F376" s="9">
        <v>9.532238203947116E-2</v>
      </c>
      <c r="G376" s="9">
        <v>4.9888789187021668E-3</v>
      </c>
      <c r="H376" s="9">
        <v>-1.0156550112697029E-3</v>
      </c>
      <c r="I376" s="9">
        <v>5.1242040244352659E-2</v>
      </c>
      <c r="J376" s="9">
        <v>0.18104554639923737</v>
      </c>
      <c r="K376" s="9">
        <v>3.9051691684257733E-2</v>
      </c>
      <c r="L376" s="9">
        <v>1.5755856520157208E-2</v>
      </c>
      <c r="M376" s="9">
        <v>1.316908014360223E-2</v>
      </c>
      <c r="N376" s="9">
        <v>7.5887142464921894E-3</v>
      </c>
      <c r="O376" s="9">
        <v>2.2412280021012164E-2</v>
      </c>
      <c r="P376" s="9">
        <v>2.0545787420710716E-2</v>
      </c>
      <c r="Q376" s="9">
        <v>0.12838634828866327</v>
      </c>
      <c r="R376" s="9">
        <v>6.5090622321196404E-2</v>
      </c>
      <c r="S376" s="9">
        <v>8.467173604739385E-3</v>
      </c>
      <c r="T376" s="9">
        <v>1.5083321889746766E-2</v>
      </c>
      <c r="U376" s="9">
        <v>9.5790425822035008E-2</v>
      </c>
      <c r="V376" s="9">
        <v>-5.7146642108748091E-2</v>
      </c>
      <c r="W376" s="20">
        <v>-4.4154945612014315E-3</v>
      </c>
      <c r="X376" s="9">
        <v>2.1178823058028672E-2</v>
      </c>
      <c r="Y376" s="9">
        <v>4.0877072650429322E-2</v>
      </c>
      <c r="AC376" s="9"/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3839</v>
      </c>
      <c r="C377" s="7" t="s">
        <v>188</v>
      </c>
      <c r="D377" s="7">
        <v>10</v>
      </c>
      <c r="E377" s="9" t="s">
        <v>3836</v>
      </c>
      <c r="F377" s="9">
        <v>8.0922601365791408E-2</v>
      </c>
      <c r="G377" s="9">
        <v>9.3328950414805142E-3</v>
      </c>
      <c r="H377" s="9">
        <v>1.8997201002063056E-2</v>
      </c>
      <c r="I377" s="9">
        <v>5.2363331933600682E-2</v>
      </c>
      <c r="J377" s="9">
        <v>0.11039423538714081</v>
      </c>
      <c r="K377" s="9">
        <v>3.7024886215880543E-2</v>
      </c>
      <c r="L377" s="9">
        <v>6.6278576302656765E-3</v>
      </c>
      <c r="M377" s="9">
        <v>7.73229316759254E-3</v>
      </c>
      <c r="N377" s="9">
        <v>3.4239751726809153E-2</v>
      </c>
      <c r="O377" s="9">
        <v>1.8435178199408809E-2</v>
      </c>
      <c r="P377" s="9">
        <v>4.273571590128275E-2</v>
      </c>
      <c r="Q377" s="9">
        <v>0.13664518140950033</v>
      </c>
      <c r="R377" s="9">
        <v>2.2489233902079728E-2</v>
      </c>
      <c r="S377" s="9">
        <v>1.2571278294031173E-2</v>
      </c>
      <c r="T377" s="9">
        <v>1.2694721133569018E-2</v>
      </c>
      <c r="U377" s="9">
        <v>7.2836958545174649E-2</v>
      </c>
      <c r="V377" s="9">
        <v>-9.8294529245182907E-3</v>
      </c>
      <c r="W377" s="20">
        <v>-6.0388550903153079E-2</v>
      </c>
      <c r="X377" s="9">
        <v>-6.3803981106364876E-3</v>
      </c>
      <c r="Y377" s="9">
        <v>-3.4988656821198783E-3</v>
      </c>
      <c r="AC377" s="9"/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3839</v>
      </c>
      <c r="C378" s="7" t="s">
        <v>188</v>
      </c>
      <c r="D378" s="7">
        <v>11</v>
      </c>
      <c r="E378" s="9" t="s">
        <v>3836</v>
      </c>
      <c r="F378" s="9">
        <v>8.8902660127885502E-2</v>
      </c>
      <c r="G378" s="9">
        <v>9.2803864586910468E-3</v>
      </c>
      <c r="H378" s="9">
        <v>-6.0622978015543207E-3</v>
      </c>
      <c r="I378" s="9">
        <v>5.8607210720516931E-2</v>
      </c>
      <c r="J378" s="9">
        <v>0.11463692448807139</v>
      </c>
      <c r="K378" s="9">
        <v>-2.6604946169934605E-2</v>
      </c>
      <c r="L378" s="9">
        <v>1.2971481899239556E-2</v>
      </c>
      <c r="M378" s="9">
        <v>-5.964971886839622E-3</v>
      </c>
      <c r="N378" s="9">
        <v>4.3318762216560502E-2</v>
      </c>
      <c r="O378" s="9">
        <v>6.0349332965358424E-2</v>
      </c>
      <c r="P378" s="9">
        <v>2.0037206121496131E-2</v>
      </c>
      <c r="Q378" s="9">
        <v>0.11809444610435312</v>
      </c>
      <c r="R378" s="9">
        <v>8.4451848196552021E-2</v>
      </c>
      <c r="S378" s="9">
        <v>2.6213354706698586E-2</v>
      </c>
      <c r="T378" s="9">
        <v>1.7015201168285855E-2</v>
      </c>
      <c r="U378" s="9">
        <v>3.5672556215823145E-2</v>
      </c>
      <c r="V378" s="9">
        <v>-7.0356840845826524E-2</v>
      </c>
      <c r="W378" s="20">
        <v>-3.5182146221023204E-2</v>
      </c>
      <c r="X378" s="9">
        <v>5.6207113965432702E-2</v>
      </c>
      <c r="Y378" s="9">
        <v>1.5478936652941859E-4</v>
      </c>
      <c r="AC378" s="9"/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3839</v>
      </c>
      <c r="C379" s="7" t="s">
        <v>188</v>
      </c>
      <c r="D379" s="7">
        <v>12</v>
      </c>
      <c r="E379" s="9" t="s">
        <v>3836</v>
      </c>
      <c r="F379" s="9">
        <v>0.10084378587669707</v>
      </c>
      <c r="G379" s="9">
        <v>2.94148213720971E-2</v>
      </c>
      <c r="H379" s="9">
        <v>2.5784907588182374E-2</v>
      </c>
      <c r="I379" s="9">
        <v>3.5762449287999411E-2</v>
      </c>
      <c r="J379" s="9">
        <v>0.11026900383095373</v>
      </c>
      <c r="K379" s="9">
        <v>2.7076382145102905E-2</v>
      </c>
      <c r="L379" s="9">
        <v>3.0597920112738874E-2</v>
      </c>
      <c r="M379" s="9">
        <v>1.0165352056249865E-2</v>
      </c>
      <c r="N379" s="9">
        <v>1.2923699809530164E-2</v>
      </c>
      <c r="O379" s="9">
        <v>3.790921070739621E-2</v>
      </c>
      <c r="P379" s="9">
        <v>-7.1885046090640649E-3</v>
      </c>
      <c r="Q379" s="9">
        <v>0.1437063098149452</v>
      </c>
      <c r="R379" s="9">
        <v>2.9722859397167449E-2</v>
      </c>
      <c r="S379" s="9">
        <v>4.6966339692294367E-3</v>
      </c>
      <c r="T379" s="9">
        <v>4.5846067284545496E-2</v>
      </c>
      <c r="U379" s="9">
        <v>0.10986228379246707</v>
      </c>
      <c r="V379" s="9">
        <v>-6.5614323726186197E-2</v>
      </c>
      <c r="W379" s="20">
        <v>4.0684277719076699E-2</v>
      </c>
      <c r="X379" s="9">
        <v>0.1580744788940458</v>
      </c>
      <c r="Y379" s="9">
        <v>5.4271949265188815E-2</v>
      </c>
      <c r="AC379" s="9"/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3839</v>
      </c>
      <c r="C380" s="7" t="s">
        <v>188</v>
      </c>
      <c r="D380" s="7">
        <v>13</v>
      </c>
      <c r="E380" s="9" t="s">
        <v>3836</v>
      </c>
      <c r="F380" s="9">
        <v>8.2700925333042241E-2</v>
      </c>
      <c r="G380" s="9">
        <v>2.2406651633111285E-2</v>
      </c>
      <c r="H380" s="9">
        <v>2.851485664519933E-2</v>
      </c>
      <c r="I380" s="9">
        <v>3.9366543208051573E-2</v>
      </c>
      <c r="J380" s="9">
        <v>0.10130382118291914</v>
      </c>
      <c r="K380" s="9">
        <v>2.1639150525041905E-2</v>
      </c>
      <c r="L380" s="9">
        <v>3.0354776938060282E-2</v>
      </c>
      <c r="M380" s="9">
        <v>9.0864895423462769E-3</v>
      </c>
      <c r="N380" s="9">
        <v>4.0270593013377591E-2</v>
      </c>
      <c r="O380" s="9">
        <v>4.1893222992460274E-2</v>
      </c>
      <c r="P380" s="9">
        <v>6.9372196323214536E-3</v>
      </c>
      <c r="Q380" s="9">
        <v>0.11961693328907094</v>
      </c>
      <c r="R380" s="9">
        <v>4.8459476816209657E-2</v>
      </c>
      <c r="S380" s="9">
        <v>1.6256861219956554E-2</v>
      </c>
      <c r="T380" s="9">
        <v>2.8089286980944594E-2</v>
      </c>
      <c r="U380" s="9">
        <v>6.7509233588640874E-2</v>
      </c>
      <c r="V380" s="9">
        <v>-4.2460206928026392E-2</v>
      </c>
      <c r="W380" s="20">
        <v>-6.9994569742882137E-3</v>
      </c>
      <c r="X380" s="9">
        <v>6.3186469975136106E-2</v>
      </c>
      <c r="Y380" s="9">
        <v>6.2366712325223166E-3</v>
      </c>
      <c r="AC380" s="9"/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3839</v>
      </c>
      <c r="C381" s="7" t="s">
        <v>188</v>
      </c>
      <c r="D381" s="7">
        <v>14</v>
      </c>
      <c r="E381" s="9" t="s">
        <v>3836</v>
      </c>
      <c r="F381" s="9">
        <v>9.8289932810791708E-2</v>
      </c>
      <c r="G381" s="9">
        <v>2.0721584697786441E-2</v>
      </c>
      <c r="H381" s="9">
        <v>2.9998412791090702E-2</v>
      </c>
      <c r="I381" s="9">
        <v>5.0584201420256658E-2</v>
      </c>
      <c r="J381" s="9">
        <v>0.13830025532759255</v>
      </c>
      <c r="K381" s="9">
        <v>2.5012734567325268E-2</v>
      </c>
      <c r="L381" s="9">
        <v>1.1849723861360626E-2</v>
      </c>
      <c r="M381" s="9">
        <v>8.5812581711462773E-3</v>
      </c>
      <c r="N381" s="9">
        <v>-2.6326181865045338E-3</v>
      </c>
      <c r="O381" s="9">
        <v>1.6703679407878487E-2</v>
      </c>
      <c r="P381" s="9">
        <v>1.9264813908789688E-2</v>
      </c>
      <c r="Q381" s="9">
        <v>8.4532923282535366E-2</v>
      </c>
      <c r="R381" s="9">
        <v>8.2323361051459626E-2</v>
      </c>
      <c r="S381" s="9">
        <v>7.0610039846144182E-2</v>
      </c>
      <c r="T381" s="9">
        <v>-3.1207014964252586E-2</v>
      </c>
      <c r="U381" s="9">
        <v>1.5482178176040317E-2</v>
      </c>
      <c r="V381" s="9">
        <v>3.9887979951604403E-2</v>
      </c>
      <c r="W381" s="20">
        <v>1.8311678179129889E-4</v>
      </c>
      <c r="X381" s="9">
        <v>1.5473803852905779E-2</v>
      </c>
      <c r="Y381" s="9">
        <v>-3.1669326161102337E-2</v>
      </c>
      <c r="AC381" s="9"/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3839</v>
      </c>
      <c r="C382" s="7" t="s">
        <v>188</v>
      </c>
      <c r="D382" s="7">
        <v>17</v>
      </c>
      <c r="E382" s="9" t="s">
        <v>3836</v>
      </c>
      <c r="F382" s="9">
        <v>9.1453276690906499E-2</v>
      </c>
      <c r="G382" s="9">
        <v>7.7883330043579503E-3</v>
      </c>
      <c r="H382" s="9">
        <v>1.8678716481115118E-2</v>
      </c>
      <c r="I382" s="9">
        <v>5.5030230452720819E-2</v>
      </c>
      <c r="J382" s="9">
        <v>7.9036501104510201E-2</v>
      </c>
      <c r="K382" s="9">
        <v>2.9334762107210907E-2</v>
      </c>
      <c r="L382" s="9">
        <v>2.089102419954143E-2</v>
      </c>
      <c r="M382" s="9">
        <v>2.4340491053030665E-2</v>
      </c>
      <c r="N382" s="9">
        <v>3.3255820069071976E-2</v>
      </c>
      <c r="O382" s="9">
        <v>1.9618559085350193E-2</v>
      </c>
      <c r="P382" s="9">
        <v>8.6774631298450079E-3</v>
      </c>
      <c r="Q382" s="9">
        <v>0.15530683899298708</v>
      </c>
      <c r="R382" s="9">
        <v>3.0970375207112835E-2</v>
      </c>
      <c r="S382" s="9">
        <v>-2.8327317726031302E-2</v>
      </c>
      <c r="T382" s="9">
        <v>3.1578900081024347E-2</v>
      </c>
      <c r="U382" s="9">
        <v>2.660458884652557E-2</v>
      </c>
      <c r="V382" s="9">
        <v>-3.1881663739948878E-2</v>
      </c>
      <c r="W382" s="20">
        <v>4.3100088020058269E-2</v>
      </c>
      <c r="X382" s="9">
        <v>7.5324989166856815E-2</v>
      </c>
      <c r="Y382" s="9">
        <v>-2.1434973154412743E-2</v>
      </c>
      <c r="AC382" s="9"/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3839</v>
      </c>
      <c r="C383" s="7" t="s">
        <v>188</v>
      </c>
      <c r="D383" s="7">
        <v>18</v>
      </c>
      <c r="E383" s="9" t="s">
        <v>3836</v>
      </c>
      <c r="F383" s="9">
        <v>9.8955941572446721E-2</v>
      </c>
      <c r="G383" s="9">
        <v>2.3495259265948754E-4</v>
      </c>
      <c r="H383" s="9">
        <v>1.3165921993279373E-2</v>
      </c>
      <c r="I383" s="9">
        <v>5.1422995521063136E-2</v>
      </c>
      <c r="J383" s="9">
        <v>0.13002914227644555</v>
      </c>
      <c r="K383" s="9">
        <v>3.6880021898180536E-2</v>
      </c>
      <c r="L383" s="9">
        <v>1.932350311120423E-3</v>
      </c>
      <c r="M383" s="9">
        <v>1.2187892283057521E-2</v>
      </c>
      <c r="N383" s="9">
        <v>2.5157089125380061E-2</v>
      </c>
      <c r="O383" s="9">
        <v>5.2043317923890033E-2</v>
      </c>
      <c r="P383" s="9">
        <v>-7.6256380750098912E-3</v>
      </c>
      <c r="Q383" s="9">
        <v>0.14761906012212272</v>
      </c>
      <c r="R383" s="9">
        <v>9.982545704712549E-2</v>
      </c>
      <c r="S383" s="9">
        <v>-2.2107788664968368E-2</v>
      </c>
      <c r="T383" s="9">
        <v>9.1445526438379277E-3</v>
      </c>
      <c r="U383" s="9">
        <v>7.6182341132169373E-2</v>
      </c>
      <c r="V383" s="9">
        <v>-5.9643927923956938E-2</v>
      </c>
      <c r="W383" s="20">
        <v>-2.6828938397467271E-2</v>
      </c>
      <c r="X383" s="9">
        <v>9.3202719470439011E-2</v>
      </c>
      <c r="Y383" s="9">
        <v>2.1084161883417531E-2</v>
      </c>
      <c r="AC383" s="9"/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3839</v>
      </c>
      <c r="C384" s="7" t="s">
        <v>188</v>
      </c>
      <c r="D384" s="7">
        <v>19</v>
      </c>
      <c r="E384" s="9" t="s">
        <v>3836</v>
      </c>
      <c r="F384" s="9">
        <v>9.3153888629033593E-2</v>
      </c>
      <c r="G384" s="9">
        <v>1.221642190634209E-2</v>
      </c>
      <c r="H384" s="9">
        <v>1.6375190890922653E-2</v>
      </c>
      <c r="I384" s="9">
        <v>5.1945688182711919E-2</v>
      </c>
      <c r="J384" s="9">
        <v>0.11092532791280862</v>
      </c>
      <c r="K384" s="9">
        <v>5.8867729697905394E-2</v>
      </c>
      <c r="L384" s="9">
        <v>2.3414618100686367E-2</v>
      </c>
      <c r="M384" s="9">
        <v>6.0630167626370733E-3</v>
      </c>
      <c r="N384" s="9">
        <v>1.283619239032352E-2</v>
      </c>
      <c r="O384" s="9">
        <v>-5.2526971432612004E-3</v>
      </c>
      <c r="P384" s="9">
        <v>4.2145046334511431E-3</v>
      </c>
      <c r="Q384" s="9">
        <v>0.14775441248234306</v>
      </c>
      <c r="R384" s="9">
        <v>7.1032646195218818E-2</v>
      </c>
      <c r="S384" s="9">
        <v>2.8639467817662155E-2</v>
      </c>
      <c r="T384" s="9">
        <v>3.8401970516533844E-2</v>
      </c>
      <c r="U384" s="9">
        <v>4.6458246896201504E-2</v>
      </c>
      <c r="V384" s="9">
        <v>-6.265311549568621E-2</v>
      </c>
      <c r="W384" s="20">
        <v>-2.0530108511310634E-2</v>
      </c>
      <c r="X384" s="9">
        <v>7.9092955278299473E-2</v>
      </c>
      <c r="Y384" s="9">
        <v>2.5683636642974232E-3</v>
      </c>
      <c r="AC384" s="9"/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3839</v>
      </c>
      <c r="C385" s="7" t="s">
        <v>188</v>
      </c>
      <c r="D385" s="7">
        <v>20</v>
      </c>
      <c r="E385" s="9" t="s">
        <v>3836</v>
      </c>
      <c r="F385" s="9">
        <v>9.3758737313488938E-2</v>
      </c>
      <c r="G385" s="9">
        <v>1.6032786033230106E-3</v>
      </c>
      <c r="H385" s="9">
        <v>1.8175943843092845E-2</v>
      </c>
      <c r="I385" s="9">
        <v>5.4902964211883939E-2</v>
      </c>
      <c r="J385" s="9">
        <v>0.12561719525276765</v>
      </c>
      <c r="K385" s="9">
        <v>1.6680731961712335E-2</v>
      </c>
      <c r="L385" s="9">
        <v>1.0657205989661467E-2</v>
      </c>
      <c r="M385" s="9">
        <v>1.2797008484316441E-2</v>
      </c>
      <c r="N385" s="9">
        <v>-4.702545311127803E-4</v>
      </c>
      <c r="O385" s="9">
        <v>2.1994697939215824E-2</v>
      </c>
      <c r="P385" s="9">
        <v>3.6283343599307297E-3</v>
      </c>
      <c r="Q385" s="9">
        <v>0.11361301573911214</v>
      </c>
      <c r="R385" s="9">
        <v>0.10592346348021767</v>
      </c>
      <c r="S385" s="9">
        <v>8.4025607631861704E-3</v>
      </c>
      <c r="T385" s="9">
        <v>6.9478862030112554E-2</v>
      </c>
      <c r="U385" s="9">
        <v>3.6094755689661313E-2</v>
      </c>
      <c r="V385" s="9">
        <v>-6.9143209718454612E-2</v>
      </c>
      <c r="W385" s="20">
        <v>-8.7481340800200022E-3</v>
      </c>
      <c r="X385" s="9">
        <v>4.7377504050808428E-2</v>
      </c>
      <c r="Y385" s="9">
        <v>-4.8579630230428002E-3</v>
      </c>
      <c r="AC385" s="9"/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3839</v>
      </c>
      <c r="C386" s="7" t="s">
        <v>188</v>
      </c>
      <c r="D386" s="7">
        <v>21</v>
      </c>
      <c r="E386" s="9" t="s">
        <v>3836</v>
      </c>
      <c r="F386" s="9">
        <v>8.3976708940502437E-2</v>
      </c>
      <c r="G386" s="9">
        <v>7.6303166595571344E-3</v>
      </c>
      <c r="H386" s="9">
        <v>3.0623926112308641E-2</v>
      </c>
      <c r="I386" s="9">
        <v>6.053122176415484E-2</v>
      </c>
      <c r="J386" s="9">
        <v>0.12137692602153133</v>
      </c>
      <c r="K386" s="9">
        <v>2.8921100511523967E-2</v>
      </c>
      <c r="L386" s="9">
        <v>7.6060614337639882E-3</v>
      </c>
      <c r="M386" s="9">
        <v>7.9275073435604686E-3</v>
      </c>
      <c r="N386" s="9">
        <v>8.3101121337798116E-3</v>
      </c>
      <c r="O386" s="9">
        <v>1.2364949785619972E-2</v>
      </c>
      <c r="P386" s="9">
        <v>3.0273034296374624E-2</v>
      </c>
      <c r="Q386" s="9">
        <v>0.18964663745082977</v>
      </c>
      <c r="R386" s="9">
        <v>8.4030837234671113E-2</v>
      </c>
      <c r="S386" s="9">
        <v>2.7368063504044124E-2</v>
      </c>
      <c r="T386" s="9">
        <v>5.6961984059712596E-3</v>
      </c>
      <c r="U386" s="9">
        <v>3.4133119860250499E-2</v>
      </c>
      <c r="V386" s="9">
        <v>-7.860807020581087E-2</v>
      </c>
      <c r="W386" s="20">
        <v>-4.5089549814146951E-2</v>
      </c>
      <c r="X386" s="9">
        <v>3.7910501076962748E-2</v>
      </c>
      <c r="Y386" s="9">
        <v>2.222064161477464E-2</v>
      </c>
      <c r="AC386" s="9"/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3839</v>
      </c>
      <c r="C387" s="7" t="s">
        <v>188</v>
      </c>
      <c r="D387" s="7">
        <v>22</v>
      </c>
      <c r="E387" s="9" t="s">
        <v>3836</v>
      </c>
      <c r="F387" s="9">
        <v>0.10530333675593147</v>
      </c>
      <c r="G387" s="9">
        <v>6.604503238385951E-3</v>
      </c>
      <c r="H387" s="9">
        <v>2.724127760221844E-2</v>
      </c>
      <c r="I387" s="9">
        <v>7.9050246985181483E-2</v>
      </c>
      <c r="J387" s="9">
        <v>0.12827974256988445</v>
      </c>
      <c r="K387" s="9">
        <v>2.0819630815795118E-2</v>
      </c>
      <c r="L387" s="9">
        <v>2.0320611241421947E-2</v>
      </c>
      <c r="M387" s="9">
        <v>2.3509609464433458E-2</v>
      </c>
      <c r="N387" s="9">
        <v>3.7481150105280393E-2</v>
      </c>
      <c r="O387" s="9">
        <v>2.9889130355343817E-2</v>
      </c>
      <c r="P387" s="9">
        <v>1.3303804562265188E-2</v>
      </c>
      <c r="Q387" s="9">
        <v>0.12882333065182375</v>
      </c>
      <c r="R387" s="9">
        <v>5.0254202087953594E-2</v>
      </c>
      <c r="S387" s="9">
        <v>1.0981331370759094E-2</v>
      </c>
      <c r="T387" s="9">
        <v>1.3470373375360677E-2</v>
      </c>
      <c r="U387" s="9">
        <v>6.2617016271785439E-2</v>
      </c>
      <c r="V387" s="9">
        <v>-5.7907994445945701E-2</v>
      </c>
      <c r="W387" s="20">
        <v>-3.1598436934688848E-2</v>
      </c>
      <c r="X387" s="9">
        <v>8.2401269242311281E-2</v>
      </c>
      <c r="Y387" s="9">
        <v>9.2956991670907207E-3</v>
      </c>
      <c r="AC387" s="9"/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3839</v>
      </c>
      <c r="C388" s="7" t="s">
        <v>188</v>
      </c>
      <c r="D388" s="7">
        <v>23</v>
      </c>
      <c r="E388" s="9" t="s">
        <v>3836</v>
      </c>
      <c r="F388" s="9">
        <v>0.10808533965309804</v>
      </c>
      <c r="G388" s="9">
        <v>1.7027118349712201E-2</v>
      </c>
      <c r="H388" s="9">
        <v>2.8498540516735948E-2</v>
      </c>
      <c r="I388" s="9">
        <v>6.395851448481818E-2</v>
      </c>
      <c r="J388" s="9">
        <v>0.1207343842167448</v>
      </c>
      <c r="K388" s="9">
        <v>3.1881435720010967E-2</v>
      </c>
      <c r="L388" s="9">
        <v>9.7070723216900121E-3</v>
      </c>
      <c r="M388" s="9">
        <v>1.2570072220911575E-2</v>
      </c>
      <c r="N388" s="9">
        <v>6.6348462385126344E-2</v>
      </c>
      <c r="O388" s="9">
        <v>-1.5915539892298772E-2</v>
      </c>
      <c r="P388" s="9">
        <v>4.6853178751387503E-2</v>
      </c>
      <c r="Q388" s="9">
        <v>0.34218301837870302</v>
      </c>
      <c r="R388" s="9">
        <v>-4.8429632455188637E-2</v>
      </c>
      <c r="S388" s="9">
        <v>8.3134585798562449E-2</v>
      </c>
      <c r="T388" s="9">
        <v>9.3306240732531437E-2</v>
      </c>
      <c r="U388" s="9">
        <v>6.486560885815211E-2</v>
      </c>
      <c r="V388" s="9">
        <v>-9.7420254474039236E-2</v>
      </c>
      <c r="W388" s="20">
        <v>-9.7570752979084185E-2</v>
      </c>
      <c r="X388" s="9">
        <v>-2.2292803821577677E-2</v>
      </c>
      <c r="Y388" s="9">
        <v>-7.500871636800621E-3</v>
      </c>
      <c r="AC388" s="9"/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3839</v>
      </c>
      <c r="C389" s="7" t="s">
        <v>188</v>
      </c>
      <c r="D389" s="7">
        <v>24</v>
      </c>
      <c r="E389" s="9" t="s">
        <v>3836</v>
      </c>
      <c r="F389" s="9">
        <v>8.7062348223281294E-2</v>
      </c>
      <c r="G389" s="9">
        <v>6.9039927478040664E-3</v>
      </c>
      <c r="H389" s="9">
        <v>2.6261135721020023E-2</v>
      </c>
      <c r="I389" s="9">
        <v>5.4173685950915873E-2</v>
      </c>
      <c r="J389" s="9">
        <v>8.4186767005893295E-2</v>
      </c>
      <c r="K389" s="9">
        <v>4.4254805079093941E-2</v>
      </c>
      <c r="L389" s="9">
        <v>1.1723703195840108E-2</v>
      </c>
      <c r="M389" s="9">
        <v>2.7605556525618625E-2</v>
      </c>
      <c r="N389" s="9">
        <v>5.2873800712525967E-2</v>
      </c>
      <c r="O389" s="9">
        <v>5.2449025168214945E-2</v>
      </c>
      <c r="P389" s="9">
        <v>4.6641636430650533E-3</v>
      </c>
      <c r="Q389" s="9">
        <v>0.18095602895315302</v>
      </c>
      <c r="R389" s="9">
        <v>2.3355216584602618E-2</v>
      </c>
      <c r="S389" s="9">
        <v>8.1586619254967727E-2</v>
      </c>
      <c r="T389" s="9">
        <v>7.489947427473212E-2</v>
      </c>
      <c r="U389" s="9">
        <v>6.1784772575150096E-2</v>
      </c>
      <c r="V389" s="9">
        <v>-9.0213878885452167E-2</v>
      </c>
      <c r="W389" s="20">
        <v>-2.5047716044231817E-2</v>
      </c>
      <c r="X389" s="9">
        <v>4.1971987571720382E-2</v>
      </c>
      <c r="Y389" s="9">
        <v>-2.8764334441804394E-2</v>
      </c>
      <c r="AC389" s="9"/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3839</v>
      </c>
      <c r="C390" s="7" t="s">
        <v>188</v>
      </c>
      <c r="D390" s="7">
        <v>25</v>
      </c>
      <c r="E390" s="9" t="s">
        <v>3836</v>
      </c>
      <c r="F390" s="9">
        <v>0.11486932839010558</v>
      </c>
      <c r="G390" s="9">
        <v>6.9010277657349569E-3</v>
      </c>
      <c r="H390" s="9">
        <v>3.016829262979228E-2</v>
      </c>
      <c r="I390" s="9">
        <v>0.10953972392891917</v>
      </c>
      <c r="J390" s="9">
        <v>0.15179566351686241</v>
      </c>
      <c r="K390" s="9">
        <v>-1.642965012098303E-2</v>
      </c>
      <c r="L390" s="9">
        <v>4.4665043685862479E-2</v>
      </c>
      <c r="M390" s="9">
        <v>4.1727932922990082E-2</v>
      </c>
      <c r="N390" s="9">
        <v>1.2511621294099204E-3</v>
      </c>
      <c r="O390" s="9">
        <v>2.5655690917125096E-2</v>
      </c>
      <c r="P390" s="9">
        <v>0.11078628762601161</v>
      </c>
      <c r="Q390" s="9">
        <v>8.9039178172095529E-2</v>
      </c>
      <c r="R390" s="9">
        <v>1.4513361313042195E-2</v>
      </c>
      <c r="S390" s="9">
        <v>-8.1691682768156859E-3</v>
      </c>
      <c r="T390" s="9">
        <v>3.5272644267652524E-2</v>
      </c>
      <c r="U390" s="9">
        <v>8.5718148789824117E-2</v>
      </c>
      <c r="V390" s="9">
        <v>-2.6114713756628175E-2</v>
      </c>
      <c r="W390" s="20">
        <v>-1.2349579340779474E-2</v>
      </c>
      <c r="X390" s="9">
        <v>0.11488893794492321</v>
      </c>
      <c r="Y390" s="9">
        <v>-6.8086942169505449E-4</v>
      </c>
      <c r="AC390" s="9"/>
      <c r="AN390" s="20"/>
      <c r="AO390" s="5"/>
      <c r="AP390" s="5"/>
      <c r="AQ390" s="20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AZ130"/>
  <sheetViews>
    <sheetView workbookViewId="0">
      <pane xSplit="16380" ySplit="3990" topLeftCell="AS113" activePane="bottomLeft"/>
      <selection activeCell="AS133" sqref="AS133"/>
      <selection pane="topRight" activeCell="AS133" sqref="AS133"/>
      <selection pane="bottomLeft" activeCell="AS133" sqref="AS133"/>
      <selection pane="bottomRight" activeCell="AS133" sqref="AS133"/>
    </sheetView>
  </sheetViews>
  <sheetFormatPr baseColWidth="10" defaultColWidth="11.19921875" defaultRowHeight="14.25" x14ac:dyDescent="0.2"/>
  <cols>
    <col min="1" max="1" width="14.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45" width="11.19921875" style="5"/>
    <col min="46" max="47" width="11.19921875" style="7"/>
    <col min="48" max="48" width="14.19921875" style="7" bestFit="1" customWidth="1"/>
    <col min="49" max="16384" width="11.19921875" style="7"/>
  </cols>
  <sheetData>
    <row r="1" spans="1:52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43" t="s">
        <v>3831</v>
      </c>
      <c r="AS1" s="43" t="s">
        <v>3876</v>
      </c>
      <c r="AT1" s="21" t="s">
        <v>3992</v>
      </c>
    </row>
    <row r="2" spans="1:52" x14ac:dyDescent="0.2">
      <c r="A2" s="8" t="str">
        <f t="shared" ref="A2:A65" si="0">CONCATENATE(B2,"_",C2,"_",D2)</f>
        <v>mwg_nemiet_gg_QU_1</v>
      </c>
      <c r="B2" s="7" t="s">
        <v>3864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0">
        <v>107.68641144807015</v>
      </c>
      <c r="AT2" s="24">
        <v>108.64426051648961</v>
      </c>
      <c r="AZ2" s="9"/>
    </row>
    <row r="3" spans="1:52" x14ac:dyDescent="0.2">
      <c r="A3" s="8" t="str">
        <f t="shared" si="0"/>
        <v>mwg_nemiet_gg_QU_2</v>
      </c>
      <c r="B3" s="7" t="s">
        <v>3864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0">
        <v>102.93663301048463</v>
      </c>
      <c r="AT3" s="24">
        <v>103.38187303601684</v>
      </c>
      <c r="AZ3" s="9"/>
    </row>
    <row r="4" spans="1:52" x14ac:dyDescent="0.2">
      <c r="A4" s="8" t="str">
        <f t="shared" si="0"/>
        <v>mwg_nemiet_gg_QU_3</v>
      </c>
      <c r="B4" s="7" t="s">
        <v>3864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0">
        <v>106.37802906346849</v>
      </c>
      <c r="AT4" s="24">
        <v>107.11359526462311</v>
      </c>
      <c r="AZ4" s="9"/>
    </row>
    <row r="5" spans="1:52" x14ac:dyDescent="0.2">
      <c r="A5" s="8" t="str">
        <f t="shared" si="0"/>
        <v>mwg_nemiet_gg_QU_4</v>
      </c>
      <c r="B5" s="7" t="s">
        <v>3864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0">
        <v>107.58141002301487</v>
      </c>
      <c r="AT5" s="24">
        <v>108.52131411695882</v>
      </c>
      <c r="AZ5" s="9"/>
    </row>
    <row r="6" spans="1:52" x14ac:dyDescent="0.2">
      <c r="A6" s="8" t="str">
        <f t="shared" si="0"/>
        <v>mwg_nemiet_gg_QU_5</v>
      </c>
      <c r="B6" s="7" t="s">
        <v>3864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0">
        <v>106.8706629635049</v>
      </c>
      <c r="AT6" s="24">
        <v>107.24641019627458</v>
      </c>
      <c r="AZ6" s="9"/>
    </row>
    <row r="7" spans="1:52" x14ac:dyDescent="0.2">
      <c r="A7" s="8" t="str">
        <f t="shared" si="0"/>
        <v>mwg_nemiet_gg_QU_6</v>
      </c>
      <c r="B7" s="7" t="s">
        <v>3864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0">
        <v>104.62166816547203</v>
      </c>
      <c r="AT7" s="24">
        <v>105.68392598298564</v>
      </c>
      <c r="AZ7" s="9"/>
    </row>
    <row r="8" spans="1:52" x14ac:dyDescent="0.2">
      <c r="A8" s="8" t="str">
        <f t="shared" si="0"/>
        <v>mwg_nemiet_gg_QU_7</v>
      </c>
      <c r="B8" s="7" t="s">
        <v>3864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0">
        <v>106.77980586295962</v>
      </c>
      <c r="AT8" s="24">
        <v>108.66217073028284</v>
      </c>
      <c r="AZ8" s="9"/>
    </row>
    <row r="9" spans="1:52" x14ac:dyDescent="0.2">
      <c r="A9" s="8" t="str">
        <f t="shared" si="0"/>
        <v>mwg_nemiet_gg_QU_8</v>
      </c>
      <c r="B9" s="7" t="s">
        <v>3864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0">
        <v>107.19049658222529</v>
      </c>
      <c r="AT9" s="24">
        <v>108.43794176061645</v>
      </c>
      <c r="AZ9" s="9"/>
    </row>
    <row r="10" spans="1:52" x14ac:dyDescent="0.2">
      <c r="A10" s="8" t="str">
        <f t="shared" si="0"/>
        <v>mwg_nemiet_gg_QU_9</v>
      </c>
      <c r="B10" s="7" t="s">
        <v>3864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0">
        <v>107.23047242893881</v>
      </c>
      <c r="AT10" s="24">
        <v>108.32299556330905</v>
      </c>
      <c r="AZ10" s="9"/>
    </row>
    <row r="11" spans="1:52" x14ac:dyDescent="0.2">
      <c r="A11" s="8" t="str">
        <f t="shared" si="0"/>
        <v>mwg_nemiet_gg_QU_10</v>
      </c>
      <c r="B11" s="7" t="s">
        <v>3864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0">
        <v>104.52449414070463</v>
      </c>
      <c r="AT11" s="24">
        <v>105.40724015910565</v>
      </c>
      <c r="AZ11" s="9"/>
    </row>
    <row r="12" spans="1:52" x14ac:dyDescent="0.2">
      <c r="A12" s="8" t="str">
        <f t="shared" si="0"/>
        <v>mwg_nemiet_gg_QU_11</v>
      </c>
      <c r="B12" s="7" t="s">
        <v>3864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0">
        <v>105.76637078450153</v>
      </c>
      <c r="AT12" s="24">
        <v>106.36038448720022</v>
      </c>
      <c r="AZ12" s="9"/>
    </row>
    <row r="13" spans="1:52" x14ac:dyDescent="0.2">
      <c r="A13" s="8" t="str">
        <f t="shared" si="0"/>
        <v>mwg_nemiet_gg_QU_12</v>
      </c>
      <c r="B13" s="7" t="s">
        <v>3864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0">
        <v>109.00837150421039</v>
      </c>
      <c r="AT13" s="24">
        <v>109.51415405677685</v>
      </c>
      <c r="AZ13" s="9"/>
    </row>
    <row r="14" spans="1:52" x14ac:dyDescent="0.2">
      <c r="A14" s="8" t="str">
        <f t="shared" si="0"/>
        <v>mwg_nemiet_gg_QU_13</v>
      </c>
      <c r="B14" s="7" t="s">
        <v>3864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0">
        <v>106.52944133248997</v>
      </c>
      <c r="AT14" s="24">
        <v>107.14666205252617</v>
      </c>
      <c r="AZ14" s="9"/>
    </row>
    <row r="15" spans="1:52" x14ac:dyDescent="0.2">
      <c r="A15" s="8" t="str">
        <f t="shared" si="0"/>
        <v>mwg_nemiet_gg_QU_14</v>
      </c>
      <c r="B15" s="7" t="s">
        <v>3864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0">
        <v>105.87309488489676</v>
      </c>
      <c r="AT15" s="24">
        <v>106.80432743317168</v>
      </c>
      <c r="AZ15" s="9"/>
    </row>
    <row r="16" spans="1:52" x14ac:dyDescent="0.2">
      <c r="A16" s="8" t="str">
        <f t="shared" si="0"/>
        <v>mwg_nemiet_gg_QU_15</v>
      </c>
      <c r="B16" s="7" t="s">
        <v>3864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0">
        <v>104.90539242158893</v>
      </c>
      <c r="AT16" s="24">
        <v>105.93408125520092</v>
      </c>
      <c r="AZ16" s="9"/>
    </row>
    <row r="17" spans="1:52" x14ac:dyDescent="0.2">
      <c r="A17" s="8" t="str">
        <f t="shared" si="0"/>
        <v>mwg_nemiet_gg_QU_16</v>
      </c>
      <c r="B17" s="7" t="s">
        <v>3864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0">
        <v>104.90539242158893</v>
      </c>
      <c r="AT17" s="24">
        <v>105.93408125520092</v>
      </c>
      <c r="AZ17" s="9"/>
    </row>
    <row r="18" spans="1:52" x14ac:dyDescent="0.2">
      <c r="A18" s="8" t="str">
        <f t="shared" si="0"/>
        <v>mwg_nemiet_gg_QU_17</v>
      </c>
      <c r="B18" s="7" t="s">
        <v>3864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0">
        <v>105.61238138747602</v>
      </c>
      <c r="AT18" s="24">
        <v>106.17682764287493</v>
      </c>
      <c r="AZ18" s="9"/>
    </row>
    <row r="19" spans="1:52" x14ac:dyDescent="0.2">
      <c r="A19" s="8" t="str">
        <f t="shared" si="0"/>
        <v>mwg_nemiet_gg_QU_18</v>
      </c>
      <c r="B19" s="7" t="s">
        <v>3864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0">
        <v>102.95445645962216</v>
      </c>
      <c r="AT19" s="24">
        <v>103.18678807485794</v>
      </c>
      <c r="AZ19" s="9"/>
    </row>
    <row r="20" spans="1:52" x14ac:dyDescent="0.2">
      <c r="A20" s="8" t="str">
        <f t="shared" si="0"/>
        <v>mwg_nemiet_gg_QU_19</v>
      </c>
      <c r="B20" s="7" t="s">
        <v>3864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0">
        <v>104.81095824508743</v>
      </c>
      <c r="AT20" s="24">
        <v>105.54619880577734</v>
      </c>
      <c r="AZ20" s="9"/>
    </row>
    <row r="21" spans="1:52" x14ac:dyDescent="0.2">
      <c r="A21" s="8" t="str">
        <f t="shared" si="0"/>
        <v>mwg_nemiet_gg_QU_20</v>
      </c>
      <c r="B21" s="7" t="s">
        <v>3864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0">
        <v>104.91102450336678</v>
      </c>
      <c r="AT21" s="24">
        <v>105.81289363012574</v>
      </c>
      <c r="AZ21" s="9"/>
    </row>
    <row r="22" spans="1:52" x14ac:dyDescent="0.2">
      <c r="A22" s="8" t="str">
        <f t="shared" si="0"/>
        <v>mwg_nemiet_gg_QU_21</v>
      </c>
      <c r="B22" s="7" t="s">
        <v>3864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0">
        <v>99.201196034853353</v>
      </c>
      <c r="AT22" s="24">
        <v>99.562735775517652</v>
      </c>
      <c r="AZ22" s="9"/>
    </row>
    <row r="23" spans="1:52" x14ac:dyDescent="0.2">
      <c r="A23" s="8" t="str">
        <f t="shared" si="0"/>
        <v>mwg_nemiet_gg_QU_22</v>
      </c>
      <c r="B23" s="7" t="s">
        <v>3864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0">
        <v>106.75899827665474</v>
      </c>
      <c r="AT23" s="24">
        <v>107.52839473501612</v>
      </c>
      <c r="AZ23" s="9"/>
    </row>
    <row r="24" spans="1:52" x14ac:dyDescent="0.2">
      <c r="A24" s="8" t="str">
        <f t="shared" si="0"/>
        <v>mwg_nemiet_gg_QU_23</v>
      </c>
      <c r="B24" s="7" t="s">
        <v>3864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0">
        <v>103.80028004579236</v>
      </c>
      <c r="AT24" s="24">
        <v>104.95277748148264</v>
      </c>
      <c r="AZ24" s="9"/>
    </row>
    <row r="25" spans="1:52" x14ac:dyDescent="0.2">
      <c r="A25" s="8" t="str">
        <f t="shared" si="0"/>
        <v>mwg_nemiet_gg_QU_24</v>
      </c>
      <c r="B25" s="7" t="s">
        <v>3864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0">
        <v>104.49534937087464</v>
      </c>
      <c r="AT25" s="24">
        <v>104.64316399310054</v>
      </c>
      <c r="AZ25" s="9"/>
    </row>
    <row r="26" spans="1:52" x14ac:dyDescent="0.2">
      <c r="A26" s="8" t="str">
        <f t="shared" si="0"/>
        <v>mwg_nemiet_gg_QU_25</v>
      </c>
      <c r="B26" s="7" t="s">
        <v>3864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0">
        <v>106.18086854805983</v>
      </c>
      <c r="AT26" s="24">
        <v>106.40625769979457</v>
      </c>
      <c r="AZ26" s="9"/>
    </row>
    <row r="27" spans="1:52" x14ac:dyDescent="0.2">
      <c r="A27" s="8" t="str">
        <f t="shared" si="0"/>
        <v>mwg_nemiet_gg_QU_26</v>
      </c>
      <c r="B27" s="7" t="s">
        <v>3864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0">
        <v>104.71940475748379</v>
      </c>
      <c r="AT27" s="24">
        <v>105.66393789935424</v>
      </c>
      <c r="AZ27" s="9"/>
    </row>
    <row r="28" spans="1:52" x14ac:dyDescent="0.2">
      <c r="A28" s="8" t="str">
        <f t="shared" si="0"/>
        <v>mwg_mw_gg_QU_1</v>
      </c>
      <c r="B28" s="7" t="s">
        <v>3865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0">
        <v>182.73349411547306</v>
      </c>
      <c r="AT28" s="24">
        <v>185.18901829149962</v>
      </c>
      <c r="AZ28" s="9"/>
    </row>
    <row r="29" spans="1:52" x14ac:dyDescent="0.2">
      <c r="A29" s="8" t="str">
        <f t="shared" si="0"/>
        <v>mwg_mw_gg_QU_2</v>
      </c>
      <c r="B29" s="7" t="s">
        <v>3865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0">
        <v>140.55327327627558</v>
      </c>
      <c r="AT29" s="24">
        <v>139.59765763080523</v>
      </c>
      <c r="AZ29" s="9"/>
    </row>
    <row r="30" spans="1:52" x14ac:dyDescent="0.2">
      <c r="A30" s="8" t="str">
        <f t="shared" si="0"/>
        <v>mwg_mw_gg_QU_3</v>
      </c>
      <c r="B30" s="7" t="s">
        <v>3865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0">
        <v>161.11679950772299</v>
      </c>
      <c r="AT30" s="24">
        <v>161.40848492519228</v>
      </c>
      <c r="AZ30" s="9"/>
    </row>
    <row r="31" spans="1:52" x14ac:dyDescent="0.2">
      <c r="A31" s="8" t="str">
        <f t="shared" si="0"/>
        <v>mwg_mw_gg_QU_4</v>
      </c>
      <c r="B31" s="7" t="s">
        <v>3865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0">
        <v>131.48563874824433</v>
      </c>
      <c r="AT31" s="24">
        <v>130.37202247630481</v>
      </c>
      <c r="AZ31" s="9"/>
    </row>
    <row r="32" spans="1:52" x14ac:dyDescent="0.2">
      <c r="A32" s="8" t="str">
        <f t="shared" si="0"/>
        <v>mwg_mw_gg_QU_5</v>
      </c>
      <c r="B32" s="7" t="s">
        <v>3865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0">
        <v>162.74769504203996</v>
      </c>
      <c r="AT32" s="24">
        <v>164.32920072783236</v>
      </c>
      <c r="AZ32" s="9"/>
    </row>
    <row r="33" spans="1:52" x14ac:dyDescent="0.2">
      <c r="A33" s="8" t="str">
        <f t="shared" si="0"/>
        <v>mwg_mw_gg_QU_6</v>
      </c>
      <c r="B33" s="7" t="s">
        <v>3865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0">
        <v>155.34245548217834</v>
      </c>
      <c r="AT33" s="24">
        <v>155.90751368505374</v>
      </c>
      <c r="AZ33" s="9"/>
    </row>
    <row r="34" spans="1:52" x14ac:dyDescent="0.2">
      <c r="A34" s="8" t="str">
        <f t="shared" si="0"/>
        <v>mwg_mw_gg_QU_7</v>
      </c>
      <c r="B34" s="7" t="s">
        <v>3865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0">
        <v>157.19965493543984</v>
      </c>
      <c r="AT34" s="24">
        <v>162.1993281912147</v>
      </c>
      <c r="AZ34" s="9"/>
    </row>
    <row r="35" spans="1:52" x14ac:dyDescent="0.2">
      <c r="A35" s="8" t="str">
        <f t="shared" si="0"/>
        <v>mwg_mw_gg_QU_8</v>
      </c>
      <c r="B35" s="7" t="s">
        <v>3865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0">
        <v>165.08692162799869</v>
      </c>
      <c r="AT35" s="24">
        <v>162.08024099414195</v>
      </c>
      <c r="AZ35" s="9"/>
    </row>
    <row r="36" spans="1:52" x14ac:dyDescent="0.2">
      <c r="A36" s="8" t="str">
        <f t="shared" si="0"/>
        <v>mwg_mw_gg_QU_9</v>
      </c>
      <c r="B36" s="7" t="s">
        <v>3865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0">
        <v>184.34124554795935</v>
      </c>
      <c r="AT36" s="24">
        <v>189.16504560129232</v>
      </c>
      <c r="AZ36" s="9"/>
    </row>
    <row r="37" spans="1:52" x14ac:dyDescent="0.2">
      <c r="A37" s="8" t="str">
        <f t="shared" si="0"/>
        <v>mwg_mw_gg_QU_10</v>
      </c>
      <c r="B37" s="7" t="s">
        <v>3865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0">
        <v>145.19628704516904</v>
      </c>
      <c r="AT37" s="24">
        <v>143.48938519163937</v>
      </c>
      <c r="AZ37" s="9"/>
    </row>
    <row r="38" spans="1:52" x14ac:dyDescent="0.2">
      <c r="A38" s="8" t="str">
        <f t="shared" si="0"/>
        <v>mwg_mw_gg_QU_11</v>
      </c>
      <c r="B38" s="7" t="s">
        <v>3865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0">
        <v>141.74285992842195</v>
      </c>
      <c r="AT38" s="24">
        <v>139.15007526040586</v>
      </c>
      <c r="AZ38" s="9"/>
    </row>
    <row r="39" spans="1:52" x14ac:dyDescent="0.2">
      <c r="A39" s="8" t="str">
        <f t="shared" si="0"/>
        <v>mwg_mw_gg_QU_12</v>
      </c>
      <c r="B39" s="7" t="s">
        <v>3865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0">
        <v>194.70662034729767</v>
      </c>
      <c r="AT39" s="24">
        <v>196.64276030771936</v>
      </c>
      <c r="AZ39" s="9"/>
    </row>
    <row r="40" spans="1:52" x14ac:dyDescent="0.2">
      <c r="A40" s="8" t="str">
        <f t="shared" si="0"/>
        <v>mwg_mw_gg_QU_13</v>
      </c>
      <c r="B40" s="7" t="s">
        <v>3865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0">
        <v>158.96914386259749</v>
      </c>
      <c r="AT40" s="24">
        <v>157.16450906739425</v>
      </c>
      <c r="AZ40" s="9"/>
    </row>
    <row r="41" spans="1:52" x14ac:dyDescent="0.2">
      <c r="A41" s="8" t="str">
        <f t="shared" si="0"/>
        <v>mwg_mw_gg_QU_14</v>
      </c>
      <c r="B41" s="7" t="s">
        <v>3865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0">
        <v>144.48706404683858</v>
      </c>
      <c r="AT41" s="24">
        <v>144.69403329247558</v>
      </c>
      <c r="AZ41" s="9"/>
    </row>
    <row r="42" spans="1:52" x14ac:dyDescent="0.2">
      <c r="A42" s="8" t="str">
        <f t="shared" si="0"/>
        <v>mwg_mw_gg_QU_15</v>
      </c>
      <c r="B42" s="7" t="s">
        <v>3865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0">
        <v>139.97996403306081</v>
      </c>
      <c r="AT42" s="24">
        <v>139.47429723895218</v>
      </c>
      <c r="AZ42" s="9"/>
    </row>
    <row r="43" spans="1:52" x14ac:dyDescent="0.2">
      <c r="A43" s="8" t="str">
        <f t="shared" si="0"/>
        <v>mwg_mw_gg_QU_16</v>
      </c>
      <c r="B43" s="7" t="s">
        <v>3865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0">
        <v>139.97996403306081</v>
      </c>
      <c r="AT43" s="24">
        <v>139.47429723895218</v>
      </c>
      <c r="AZ43" s="9"/>
    </row>
    <row r="44" spans="1:52" x14ac:dyDescent="0.2">
      <c r="A44" s="8" t="str">
        <f t="shared" si="0"/>
        <v>mwg_mw_gg_QU_17</v>
      </c>
      <c r="B44" s="7" t="s">
        <v>3865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0">
        <v>162.09962156340833</v>
      </c>
      <c r="AT44" s="24">
        <v>161.01430848081623</v>
      </c>
      <c r="AZ44" s="9"/>
    </row>
    <row r="45" spans="1:52" x14ac:dyDescent="0.2">
      <c r="A45" s="8" t="str">
        <f t="shared" si="0"/>
        <v>mwg_mw_gg_QU_18</v>
      </c>
      <c r="B45" s="7" t="s">
        <v>3865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0">
        <v>160.31659217494189</v>
      </c>
      <c r="AT45" s="24">
        <v>160.93708741275239</v>
      </c>
      <c r="AZ45" s="9"/>
    </row>
    <row r="46" spans="1:52" x14ac:dyDescent="0.2">
      <c r="A46" s="8" t="str">
        <f t="shared" si="0"/>
        <v>mwg_mw_gg_QU_19</v>
      </c>
      <c r="B46" s="7" t="s">
        <v>3865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0">
        <v>153.53213982960617</v>
      </c>
      <c r="AT46" s="24">
        <v>152.63676766927418</v>
      </c>
      <c r="AZ46" s="9"/>
    </row>
    <row r="47" spans="1:52" x14ac:dyDescent="0.2">
      <c r="A47" s="8" t="str">
        <f t="shared" si="0"/>
        <v>mwg_mw_gg_QU_20</v>
      </c>
      <c r="B47" s="7" t="s">
        <v>3865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0">
        <v>150.70579438097425</v>
      </c>
      <c r="AT47" s="24">
        <v>150.02764766340525</v>
      </c>
      <c r="AZ47" s="9"/>
    </row>
    <row r="48" spans="1:52" x14ac:dyDescent="0.2">
      <c r="A48" s="8" t="str">
        <f t="shared" si="0"/>
        <v>mwg_mw_gg_QU_21</v>
      </c>
      <c r="B48" s="7" t="s">
        <v>3865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0">
        <v>147.36197613395143</v>
      </c>
      <c r="AT48" s="24">
        <v>145.64169739445751</v>
      </c>
      <c r="AZ48" s="9"/>
    </row>
    <row r="49" spans="1:52" x14ac:dyDescent="0.2">
      <c r="A49" s="8" t="str">
        <f t="shared" si="0"/>
        <v>mwg_mw_gg_QU_22</v>
      </c>
      <c r="B49" s="7" t="s">
        <v>3865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0">
        <v>151.57626383183435</v>
      </c>
      <c r="AT49" s="24">
        <v>150.83701280048888</v>
      </c>
      <c r="AZ49" s="9"/>
    </row>
    <row r="50" spans="1:52" x14ac:dyDescent="0.2">
      <c r="A50" s="8" t="str">
        <f t="shared" si="0"/>
        <v>mwg_mw_gg_QU_23</v>
      </c>
      <c r="B50" s="7" t="s">
        <v>3865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0">
        <v>139.8142822672643</v>
      </c>
      <c r="AT50" s="24">
        <v>139.46975559233516</v>
      </c>
      <c r="AZ50" s="9"/>
    </row>
    <row r="51" spans="1:52" x14ac:dyDescent="0.2">
      <c r="A51" s="8" t="str">
        <f t="shared" si="0"/>
        <v>mwg_mw_gg_QU_24</v>
      </c>
      <c r="B51" s="7" t="s">
        <v>3865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0">
        <v>160.91832787694307</v>
      </c>
      <c r="AT51" s="24">
        <v>157.62401562432186</v>
      </c>
      <c r="AZ51" s="9"/>
    </row>
    <row r="52" spans="1:52" x14ac:dyDescent="0.2">
      <c r="A52" s="8" t="str">
        <f t="shared" si="0"/>
        <v>mwg_mw_gg_QU_25</v>
      </c>
      <c r="B52" s="7" t="s">
        <v>3865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0">
        <v>170.99724978851737</v>
      </c>
      <c r="AT52" s="24">
        <v>170.89512936022498</v>
      </c>
      <c r="AZ52" s="9"/>
    </row>
    <row r="53" spans="1:52" x14ac:dyDescent="0.2">
      <c r="A53" s="8" t="str">
        <f t="shared" si="0"/>
        <v>mwg_mw_gg_QU_26</v>
      </c>
      <c r="B53" s="7" t="s">
        <v>3865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0">
        <v>124.96388578515128</v>
      </c>
      <c r="AT53" s="24">
        <v>124.39583314615339</v>
      </c>
      <c r="AZ53" s="9"/>
    </row>
    <row r="54" spans="1:52" x14ac:dyDescent="0.2">
      <c r="A54" s="8" t="str">
        <f t="shared" si="0"/>
        <v>bue_nemiet_gg_QU_1</v>
      </c>
      <c r="B54" s="7" t="s">
        <v>3866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0">
        <v>98.513170469239995</v>
      </c>
      <c r="AT54" s="24">
        <v>95.860120175597686</v>
      </c>
      <c r="AZ54" s="9"/>
    </row>
    <row r="55" spans="1:52" x14ac:dyDescent="0.2">
      <c r="A55" s="8" t="str">
        <f t="shared" si="0"/>
        <v>bue_nemiet_gg_QU_2</v>
      </c>
      <c r="B55" s="7" t="s">
        <v>3866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0">
        <v>100.08771794216027</v>
      </c>
      <c r="AT55" s="24">
        <v>96.293170333134441</v>
      </c>
      <c r="AZ55" s="9"/>
    </row>
    <row r="56" spans="1:52" x14ac:dyDescent="0.2">
      <c r="A56" s="8" t="str">
        <f t="shared" si="0"/>
        <v>bue_nemiet_gg_QU_3</v>
      </c>
      <c r="B56" s="7" t="s">
        <v>3866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0">
        <v>110.95713995560543</v>
      </c>
      <c r="AT56" s="24">
        <v>107.32127027943399</v>
      </c>
      <c r="AZ56" s="9"/>
    </row>
    <row r="57" spans="1:52" x14ac:dyDescent="0.2">
      <c r="A57" s="8" t="str">
        <f t="shared" si="0"/>
        <v>bue_nemiet_gg_QU_5</v>
      </c>
      <c r="B57" s="7" t="s">
        <v>3866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0">
        <v>88.360748026174363</v>
      </c>
      <c r="AT57" s="24">
        <v>85.018178766071017</v>
      </c>
      <c r="AZ57" s="9"/>
    </row>
    <row r="58" spans="1:52" x14ac:dyDescent="0.2">
      <c r="A58" s="8" t="str">
        <f t="shared" si="0"/>
        <v>bue_nemiet_gg_QU_9</v>
      </c>
      <c r="B58" s="7" t="s">
        <v>3866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0">
        <v>68.287880153494541</v>
      </c>
      <c r="AT58" s="24">
        <v>73.103523307335749</v>
      </c>
      <c r="AZ58" s="9"/>
    </row>
    <row r="59" spans="1:52" x14ac:dyDescent="0.2">
      <c r="A59" s="8" t="str">
        <f t="shared" si="0"/>
        <v>bue_nemiet_gg_QU_10</v>
      </c>
      <c r="B59" s="7" t="s">
        <v>3866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0">
        <v>89.07075595542949</v>
      </c>
      <c r="AT59" s="24">
        <v>90.785944690174233</v>
      </c>
      <c r="AZ59" s="9"/>
    </row>
    <row r="60" spans="1:52" x14ac:dyDescent="0.2">
      <c r="A60" s="8" t="str">
        <f t="shared" si="0"/>
        <v>bue_nemiet_gg_QU_11</v>
      </c>
      <c r="B60" s="7" t="s">
        <v>3866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0">
        <v>96.464963811002647</v>
      </c>
      <c r="AT60" s="24">
        <v>97.17930318221724</v>
      </c>
      <c r="AZ60" s="9"/>
    </row>
    <row r="61" spans="1:52" x14ac:dyDescent="0.2">
      <c r="A61" s="8" t="str">
        <f t="shared" si="0"/>
        <v>bue_nemiet_gg_QU_12</v>
      </c>
      <c r="B61" s="7" t="s">
        <v>3866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0">
        <v>100.95001482403114</v>
      </c>
      <c r="AT61" s="24">
        <v>98.261641792875125</v>
      </c>
      <c r="AZ61" s="9"/>
    </row>
    <row r="62" spans="1:52" x14ac:dyDescent="0.2">
      <c r="A62" s="8" t="str">
        <f t="shared" si="0"/>
        <v>bue_nemiet_gg_QU_13</v>
      </c>
      <c r="B62" s="7" t="s">
        <v>3866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0">
        <v>94.828029183585514</v>
      </c>
      <c r="AT62" s="24">
        <v>96.358979731562115</v>
      </c>
      <c r="AZ62" s="9"/>
    </row>
    <row r="63" spans="1:52" x14ac:dyDescent="0.2">
      <c r="A63" s="8" t="str">
        <f t="shared" si="0"/>
        <v>bue_nemiet_gg_QU_14</v>
      </c>
      <c r="B63" s="7" t="s">
        <v>3866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0">
        <v>104.17963350587139</v>
      </c>
      <c r="AT63" s="24">
        <v>97.439061350810519</v>
      </c>
      <c r="AZ63" s="9"/>
    </row>
    <row r="64" spans="1:52" x14ac:dyDescent="0.2">
      <c r="A64" s="8" t="str">
        <f t="shared" si="0"/>
        <v>bue_nemiet_gg_QU_17</v>
      </c>
      <c r="B64" s="7" t="s">
        <v>3866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0">
        <v>90.928671176129498</v>
      </c>
      <c r="AT64" s="24">
        <v>88.920376563333633</v>
      </c>
      <c r="AZ64" s="9"/>
    </row>
    <row r="65" spans="1:52" x14ac:dyDescent="0.2">
      <c r="A65" s="8" t="str">
        <f t="shared" si="0"/>
        <v>bue_nemiet_gg_QU_18</v>
      </c>
      <c r="B65" s="7" t="s">
        <v>3866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0">
        <v>91.244362721575143</v>
      </c>
      <c r="AT65" s="24">
        <v>88.585705473021633</v>
      </c>
      <c r="AZ65" s="9"/>
    </row>
    <row r="66" spans="1:52" x14ac:dyDescent="0.2">
      <c r="A66" s="8" t="str">
        <f t="shared" ref="A66:A129" si="1">CONCATENATE(B66,"_",C66,"_",D66)</f>
        <v>bue_nemiet_gg_QU_19</v>
      </c>
      <c r="B66" s="7" t="s">
        <v>3866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0">
        <v>107.27282667907089</v>
      </c>
      <c r="AT66" s="24">
        <v>105.27322824543801</v>
      </c>
      <c r="AZ66" s="9"/>
    </row>
    <row r="67" spans="1:52" x14ac:dyDescent="0.2">
      <c r="A67" s="8" t="str">
        <f t="shared" si="1"/>
        <v>bue_nemiet_gg_QU_20</v>
      </c>
      <c r="B67" s="7" t="s">
        <v>3866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0">
        <v>108.5627613938115</v>
      </c>
      <c r="AT67" s="24">
        <v>106.83491430585772</v>
      </c>
      <c r="AZ67" s="9"/>
    </row>
    <row r="68" spans="1:52" x14ac:dyDescent="0.2">
      <c r="A68" s="8" t="str">
        <f t="shared" si="1"/>
        <v>bue_nemiet_gg_QU_21</v>
      </c>
      <c r="B68" s="7" t="s">
        <v>3866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0">
        <v>103.21199184545469</v>
      </c>
      <c r="AT68" s="24">
        <v>106.08788982966648</v>
      </c>
      <c r="AZ68" s="9"/>
    </row>
    <row r="69" spans="1:52" x14ac:dyDescent="0.2">
      <c r="A69" s="8" t="str">
        <f t="shared" si="1"/>
        <v>bue_nemiet_gg_QU_22</v>
      </c>
      <c r="B69" s="7" t="s">
        <v>3866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0">
        <v>97.611460140274161</v>
      </c>
      <c r="AT69" s="24">
        <v>93.790410727225009</v>
      </c>
      <c r="AZ69" s="9"/>
    </row>
    <row r="70" spans="1:52" x14ac:dyDescent="0.2">
      <c r="A70" s="8" t="str">
        <f t="shared" si="1"/>
        <v>bue_nemiet_gg_QU_23</v>
      </c>
      <c r="B70" s="7" t="s">
        <v>3866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0">
        <v>103.32135492961116</v>
      </c>
      <c r="AT70" s="24">
        <v>100.73561752709558</v>
      </c>
      <c r="AZ70" s="9"/>
    </row>
    <row r="71" spans="1:52" x14ac:dyDescent="0.2">
      <c r="A71" s="8" t="str">
        <f t="shared" si="1"/>
        <v>bue_nemiet_gg_QU_24</v>
      </c>
      <c r="B71" s="7" t="s">
        <v>3866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0">
        <v>93.727014387873353</v>
      </c>
      <c r="AT71" s="24">
        <v>92.411310974277583</v>
      </c>
      <c r="AZ71" s="9"/>
    </row>
    <row r="72" spans="1:52" x14ac:dyDescent="0.2">
      <c r="A72" s="8" t="str">
        <f t="shared" si="1"/>
        <v>bue_nemiet_gg_QU_25</v>
      </c>
      <c r="B72" s="7" t="s">
        <v>3866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0">
        <v>102.23610600325104</v>
      </c>
      <c r="AT72" s="24">
        <v>97.742581913943724</v>
      </c>
      <c r="AZ72" s="9"/>
    </row>
    <row r="73" spans="1:52" x14ac:dyDescent="0.2">
      <c r="A73" s="8" t="str">
        <f t="shared" si="1"/>
        <v>bue_mw_gg_QU_1</v>
      </c>
      <c r="B73" s="7" t="s">
        <v>3867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0">
        <v>104.6465957617343</v>
      </c>
      <c r="AT73" s="24">
        <v>102.24515369272072</v>
      </c>
      <c r="AZ73" s="9"/>
    </row>
    <row r="74" spans="1:52" x14ac:dyDescent="0.2">
      <c r="A74" s="8" t="str">
        <f t="shared" si="1"/>
        <v>bue_mw_gg_QU_2</v>
      </c>
      <c r="B74" s="7" t="s">
        <v>3867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0">
        <v>107.40719796337657</v>
      </c>
      <c r="AT74" s="24">
        <v>100.75162568889493</v>
      </c>
      <c r="AZ74" s="9"/>
    </row>
    <row r="75" spans="1:52" x14ac:dyDescent="0.2">
      <c r="A75" s="8" t="str">
        <f t="shared" si="1"/>
        <v>bue_mw_gg_QU_3</v>
      </c>
      <c r="B75" s="7" t="s">
        <v>3867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0">
        <v>118.02355017066907</v>
      </c>
      <c r="AT75" s="24">
        <v>111.0641453485284</v>
      </c>
      <c r="AZ75" s="9"/>
    </row>
    <row r="76" spans="1:52" x14ac:dyDescent="0.2">
      <c r="A76" s="8" t="str">
        <f t="shared" si="1"/>
        <v>bue_mw_gg_QU_5</v>
      </c>
      <c r="B76" s="7" t="s">
        <v>3867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0">
        <v>90.987740265266368</v>
      </c>
      <c r="AT76" s="24">
        <v>86.295833069509811</v>
      </c>
      <c r="AZ76" s="9"/>
    </row>
    <row r="77" spans="1:52" x14ac:dyDescent="0.2">
      <c r="A77" s="8" t="str">
        <f t="shared" si="1"/>
        <v>bue_mw_gg_QU_9</v>
      </c>
      <c r="B77" s="7" t="s">
        <v>3867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0">
        <v>77.728089438829414</v>
      </c>
      <c r="AT77" s="24">
        <v>83.903031992333922</v>
      </c>
      <c r="AZ77" s="9"/>
    </row>
    <row r="78" spans="1:52" x14ac:dyDescent="0.2">
      <c r="A78" s="8" t="str">
        <f t="shared" si="1"/>
        <v>bue_mw_gg_QU_10</v>
      </c>
      <c r="B78" s="7" t="s">
        <v>3867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0">
        <v>95.189927215684705</v>
      </c>
      <c r="AT78" s="24">
        <v>94.525267340032869</v>
      </c>
      <c r="AZ78" s="9"/>
    </row>
    <row r="79" spans="1:52" x14ac:dyDescent="0.2">
      <c r="A79" s="8" t="str">
        <f t="shared" si="1"/>
        <v>bue_mw_gg_QU_11</v>
      </c>
      <c r="B79" s="7" t="s">
        <v>3867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0">
        <v>102.86141355554143</v>
      </c>
      <c r="AT79" s="24">
        <v>102.60485878855729</v>
      </c>
      <c r="AZ79" s="9"/>
    </row>
    <row r="80" spans="1:52" x14ac:dyDescent="0.2">
      <c r="A80" s="8" t="str">
        <f t="shared" si="1"/>
        <v>bue_mw_gg_QU_12</v>
      </c>
      <c r="B80" s="7" t="s">
        <v>3867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0">
        <v>113.58713642974355</v>
      </c>
      <c r="AT80" s="24">
        <v>105.78417340705728</v>
      </c>
      <c r="AZ80" s="9"/>
    </row>
    <row r="81" spans="1:52" x14ac:dyDescent="0.2">
      <c r="A81" s="8" t="str">
        <f t="shared" si="1"/>
        <v>bue_mw_gg_QU_13</v>
      </c>
      <c r="B81" s="7" t="s">
        <v>3867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0">
        <v>98.105572684009203</v>
      </c>
      <c r="AT81" s="24">
        <v>97.796342727316286</v>
      </c>
      <c r="AZ81" s="9"/>
    </row>
    <row r="82" spans="1:52" x14ac:dyDescent="0.2">
      <c r="A82" s="8" t="str">
        <f t="shared" si="1"/>
        <v>bue_mw_gg_QU_14</v>
      </c>
      <c r="B82" s="7" t="s">
        <v>3867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0">
        <v>108.15054485899397</v>
      </c>
      <c r="AT82" s="24">
        <v>99.650872412893136</v>
      </c>
      <c r="AZ82" s="9"/>
    </row>
    <row r="83" spans="1:52" x14ac:dyDescent="0.2">
      <c r="A83" s="8" t="str">
        <f t="shared" si="1"/>
        <v>bue_mw_gg_QU_17</v>
      </c>
      <c r="B83" s="7" t="s">
        <v>3867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0">
        <v>95.31724856483136</v>
      </c>
      <c r="AT83" s="24">
        <v>90.471962421423228</v>
      </c>
      <c r="AZ83" s="9"/>
    </row>
    <row r="84" spans="1:52" x14ac:dyDescent="0.2">
      <c r="A84" s="8" t="str">
        <f t="shared" si="1"/>
        <v>bue_mw_gg_QU_18</v>
      </c>
      <c r="B84" s="7" t="s">
        <v>3867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0">
        <v>99.699211561803509</v>
      </c>
      <c r="AT84" s="24">
        <v>93.762529861120385</v>
      </c>
      <c r="AZ84" s="9"/>
    </row>
    <row r="85" spans="1:52" x14ac:dyDescent="0.2">
      <c r="A85" s="8" t="str">
        <f t="shared" si="1"/>
        <v>bue_mw_gg_QU_19</v>
      </c>
      <c r="B85" s="7" t="s">
        <v>3867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0">
        <v>114.03371330555211</v>
      </c>
      <c r="AT85" s="24">
        <v>110.59784877156433</v>
      </c>
      <c r="AZ85" s="9"/>
    </row>
    <row r="86" spans="1:52" x14ac:dyDescent="0.2">
      <c r="A86" s="8" t="str">
        <f t="shared" si="1"/>
        <v>bue_mw_gg_QU_20</v>
      </c>
      <c r="B86" s="7" t="s">
        <v>3867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0">
        <v>108.91613006480679</v>
      </c>
      <c r="AT86" s="24">
        <v>104.77707564894845</v>
      </c>
      <c r="AZ86" s="9"/>
    </row>
    <row r="87" spans="1:52" x14ac:dyDescent="0.2">
      <c r="A87" s="8" t="str">
        <f t="shared" si="1"/>
        <v>bue_mw_gg_QU_21</v>
      </c>
      <c r="B87" s="7" t="s">
        <v>3867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0">
        <v>108.38778730302404</v>
      </c>
      <c r="AT87" s="24">
        <v>108.86777863567309</v>
      </c>
      <c r="AZ87" s="9"/>
    </row>
    <row r="88" spans="1:52" x14ac:dyDescent="0.2">
      <c r="A88" s="8" t="str">
        <f t="shared" si="1"/>
        <v>bue_mw_gg_QU_22</v>
      </c>
      <c r="B88" s="7" t="s">
        <v>3867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0">
        <v>102.1956009511885</v>
      </c>
      <c r="AT88" s="24">
        <v>96.386114170298413</v>
      </c>
      <c r="AZ88" s="9"/>
    </row>
    <row r="89" spans="1:52" x14ac:dyDescent="0.2">
      <c r="A89" s="8" t="str">
        <f t="shared" si="1"/>
        <v>bue_mw_gg_QU_23</v>
      </c>
      <c r="B89" s="7" t="s">
        <v>3867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0">
        <v>100.11302444594219</v>
      </c>
      <c r="AT89" s="24">
        <v>95.654416633579601</v>
      </c>
      <c r="AZ89" s="9"/>
    </row>
    <row r="90" spans="1:52" x14ac:dyDescent="0.2">
      <c r="A90" s="8" t="str">
        <f t="shared" si="1"/>
        <v>bue_mw_gg_QU_24</v>
      </c>
      <c r="B90" s="7" t="s">
        <v>3867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0">
        <v>98.346638554636229</v>
      </c>
      <c r="AT90" s="24">
        <v>95.063349315351545</v>
      </c>
      <c r="AZ90" s="9"/>
    </row>
    <row r="91" spans="1:52" x14ac:dyDescent="0.2">
      <c r="A91" s="8" t="str">
        <f t="shared" si="1"/>
        <v>bue_mw_gg_QU_25</v>
      </c>
      <c r="B91" s="7" t="s">
        <v>3867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0">
        <v>107.65144279643573</v>
      </c>
      <c r="AT91" s="24">
        <v>103.36455829100699</v>
      </c>
      <c r="AZ91" s="9"/>
    </row>
    <row r="92" spans="1:52" x14ac:dyDescent="0.2">
      <c r="A92" s="8" t="str">
        <f t="shared" si="1"/>
        <v>gem_nemiet_gg_QU_1</v>
      </c>
      <c r="B92" s="7" t="s">
        <v>3871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0">
        <v>104.88154354758059</v>
      </c>
      <c r="AT92" s="24">
        <v>104.32244147857335</v>
      </c>
      <c r="AZ92" s="9"/>
    </row>
    <row r="93" spans="1:52" x14ac:dyDescent="0.2">
      <c r="A93" s="8" t="str">
        <f t="shared" si="1"/>
        <v>gem_nemiet_gg_QU_2</v>
      </c>
      <c r="B93" s="7" t="s">
        <v>3871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0">
        <v>103.08141400187027</v>
      </c>
      <c r="AT93" s="24">
        <v>101.80496718276522</v>
      </c>
      <c r="AZ93" s="9"/>
    </row>
    <row r="94" spans="1:52" x14ac:dyDescent="0.2">
      <c r="A94" s="8" t="str">
        <f t="shared" si="1"/>
        <v>gem_nemiet_gg_QU_3</v>
      </c>
      <c r="B94" s="7" t="s">
        <v>3871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0">
        <v>109.35917931429732</v>
      </c>
      <c r="AT94" s="24">
        <v>108.40497296417676</v>
      </c>
      <c r="AZ94" s="9"/>
    </row>
    <row r="95" spans="1:52" x14ac:dyDescent="0.2">
      <c r="A95" s="8" t="str">
        <f t="shared" si="1"/>
        <v>gem_nemiet_gg_QU_5</v>
      </c>
      <c r="B95" s="7" t="s">
        <v>3871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0">
        <v>100.66843043344961</v>
      </c>
      <c r="AT95" s="24">
        <v>99.370165568126524</v>
      </c>
      <c r="AZ95" s="9"/>
    </row>
    <row r="96" spans="1:52" x14ac:dyDescent="0.2">
      <c r="A96" s="8" t="str">
        <f t="shared" si="1"/>
        <v>gem_nemiet_gg_QU_9</v>
      </c>
      <c r="B96" s="7" t="s">
        <v>3871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0">
        <v>90.694948524730265</v>
      </c>
      <c r="AT96" s="24">
        <v>93.83390603578664</v>
      </c>
      <c r="AZ96" s="9"/>
    </row>
    <row r="97" spans="1:52" x14ac:dyDescent="0.2">
      <c r="A97" s="8" t="str">
        <f t="shared" si="1"/>
        <v>gem_nemiet_gg_QU_10</v>
      </c>
      <c r="B97" s="7" t="s">
        <v>3871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0">
        <v>99.164423355796103</v>
      </c>
      <c r="AT97" s="24">
        <v>100.48550547308612</v>
      </c>
      <c r="AZ97" s="9"/>
    </row>
    <row r="98" spans="1:52" x14ac:dyDescent="0.2">
      <c r="A98" s="8" t="str">
        <f t="shared" si="1"/>
        <v>gem_nemiet_gg_QU_11</v>
      </c>
      <c r="B98" s="7" t="s">
        <v>3871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0">
        <v>103.05920920167387</v>
      </c>
      <c r="AT98" s="24">
        <v>103.71422850672297</v>
      </c>
      <c r="AZ98" s="9"/>
    </row>
    <row r="99" spans="1:52" x14ac:dyDescent="0.2">
      <c r="A99" s="8" t="str">
        <f t="shared" si="1"/>
        <v>gem_nemiet_gg_QU_12</v>
      </c>
      <c r="B99" s="7" t="s">
        <v>3871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0">
        <v>107.04519980464487</v>
      </c>
      <c r="AT99" s="24">
        <v>106.23263639534872</v>
      </c>
      <c r="AZ99" s="9"/>
    </row>
    <row r="100" spans="1:52" x14ac:dyDescent="0.2">
      <c r="A100" s="8" t="str">
        <f t="shared" si="1"/>
        <v>gem_nemiet_gg_QU_13</v>
      </c>
      <c r="B100" s="7" t="s">
        <v>3871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0">
        <v>102.9548316516242</v>
      </c>
      <c r="AT100" s="24">
        <v>103.97897456871868</v>
      </c>
      <c r="AZ100" s="9"/>
    </row>
    <row r="101" spans="1:52" x14ac:dyDescent="0.2">
      <c r="A101" s="8" t="str">
        <f t="shared" si="1"/>
        <v>gem_nemiet_gg_QU_14</v>
      </c>
      <c r="B101" s="7" t="s">
        <v>3871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0">
        <v>107.4097945605585</v>
      </c>
      <c r="AT101" s="24">
        <v>105.24068722578522</v>
      </c>
      <c r="AZ101" s="9"/>
    </row>
    <row r="102" spans="1:52" x14ac:dyDescent="0.2">
      <c r="A102" s="8" t="str">
        <f t="shared" si="1"/>
        <v>gem_nemiet_gg_QU_17</v>
      </c>
      <c r="B102" s="7" t="s">
        <v>3871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0">
        <v>100.37575291282023</v>
      </c>
      <c r="AT102" s="24">
        <v>99.827528644469908</v>
      </c>
      <c r="AZ102" s="9"/>
    </row>
    <row r="103" spans="1:52" x14ac:dyDescent="0.2">
      <c r="A103" s="8" t="str">
        <f t="shared" si="1"/>
        <v>gem_nemiet_gg_QU_18</v>
      </c>
      <c r="B103" s="7" t="s">
        <v>3871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0">
        <v>99.715011932899657</v>
      </c>
      <c r="AT103" s="24">
        <v>98.726006911290241</v>
      </c>
      <c r="AZ103" s="9"/>
    </row>
    <row r="104" spans="1:52" x14ac:dyDescent="0.2">
      <c r="A104" s="8" t="str">
        <f t="shared" si="1"/>
        <v>gem_nemiet_gg_QU_19</v>
      </c>
      <c r="B104" s="7" t="s">
        <v>3871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0">
        <v>106.93072580237414</v>
      </c>
      <c r="AT104" s="24">
        <v>106.59147503443936</v>
      </c>
      <c r="AZ104" s="9"/>
    </row>
    <row r="105" spans="1:52" x14ac:dyDescent="0.2">
      <c r="A105" s="8" t="str">
        <f t="shared" si="1"/>
        <v>gem_nemiet_gg_QU_20</v>
      </c>
      <c r="B105" s="7" t="s">
        <v>3871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0">
        <v>107.58934846349287</v>
      </c>
      <c r="AT105" s="24">
        <v>107.48232597125113</v>
      </c>
      <c r="AZ105" s="9"/>
    </row>
    <row r="106" spans="1:52" x14ac:dyDescent="0.2">
      <c r="A106" s="8" t="str">
        <f t="shared" si="1"/>
        <v>gem_nemiet_gg_QU_21</v>
      </c>
      <c r="B106" s="7" t="s">
        <v>3871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0">
        <v>102.16047676226951</v>
      </c>
      <c r="AT106" s="24">
        <v>103.5301119203436</v>
      </c>
      <c r="AZ106" s="9"/>
    </row>
    <row r="107" spans="1:52" x14ac:dyDescent="0.2">
      <c r="A107" s="8" t="str">
        <f t="shared" si="1"/>
        <v>gem_nemiet_gg_QU_22</v>
      </c>
      <c r="B107" s="7" t="s">
        <v>3871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0">
        <v>104.24322755325589</v>
      </c>
      <c r="AT107" s="24">
        <v>103.08255112225559</v>
      </c>
      <c r="AZ107" s="9"/>
    </row>
    <row r="108" spans="1:52" x14ac:dyDescent="0.2">
      <c r="A108" s="8" t="str">
        <f t="shared" si="1"/>
        <v>gem_nemiet_gg_QU_23</v>
      </c>
      <c r="B108" s="7" t="s">
        <v>3871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0">
        <v>107.56193187759523</v>
      </c>
      <c r="AT108" s="24">
        <v>107.27319200500034</v>
      </c>
      <c r="AZ108" s="9"/>
    </row>
    <row r="109" spans="1:52" x14ac:dyDescent="0.2">
      <c r="A109" s="8" t="str">
        <f t="shared" si="1"/>
        <v>gem_nemiet_gg_QU_24</v>
      </c>
      <c r="B109" s="7" t="s">
        <v>3871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0">
        <v>102.19968495437394</v>
      </c>
      <c r="AT109" s="24">
        <v>101.73145360730216</v>
      </c>
      <c r="AZ109" s="9"/>
    </row>
    <row r="110" spans="1:52" x14ac:dyDescent="0.2">
      <c r="A110" s="8" t="str">
        <f t="shared" si="1"/>
        <v>gem_nemiet_gg_QU_25</v>
      </c>
      <c r="B110" s="7" t="s">
        <v>3871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0">
        <v>106.42842076955098</v>
      </c>
      <c r="AT110" s="24">
        <v>104.71095462371835</v>
      </c>
      <c r="AZ110" s="9"/>
    </row>
    <row r="111" spans="1:52" x14ac:dyDescent="0.2">
      <c r="A111" s="8" t="str">
        <f t="shared" si="1"/>
        <v>gem_mw_gg_QU_1</v>
      </c>
      <c r="B111" s="7" t="s">
        <v>3872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0">
        <v>148.22640427459905</v>
      </c>
      <c r="AT111" s="24">
        <v>148.07665036480122</v>
      </c>
      <c r="AZ111" s="9"/>
    </row>
    <row r="112" spans="1:52" x14ac:dyDescent="0.2">
      <c r="A112" s="8" t="str">
        <f t="shared" si="1"/>
        <v>gem_mw_gg_QU_2</v>
      </c>
      <c r="B112" s="7" t="s">
        <v>3872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0">
        <v>128.29827818294828</v>
      </c>
      <c r="AT112" s="24">
        <v>124.6379362648595</v>
      </c>
      <c r="AZ112" s="9"/>
    </row>
    <row r="113" spans="1:52" x14ac:dyDescent="0.2">
      <c r="A113" s="8" t="str">
        <f t="shared" si="1"/>
        <v>gem_mw_gg_QU_3</v>
      </c>
      <c r="B113" s="7" t="s">
        <v>3872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0">
        <v>144.39327460631657</v>
      </c>
      <c r="AT113" s="24">
        <v>141.2187187287555</v>
      </c>
      <c r="AZ113" s="9"/>
    </row>
    <row r="114" spans="1:52" x14ac:dyDescent="0.2">
      <c r="A114" s="8" t="str">
        <f t="shared" si="1"/>
        <v>gem_mw_gg_QU_5</v>
      </c>
      <c r="B114" s="7" t="s">
        <v>3872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0">
        <v>132.2781611034392</v>
      </c>
      <c r="AT114" s="24">
        <v>130.3603266367931</v>
      </c>
      <c r="AZ114" s="9"/>
    </row>
    <row r="115" spans="1:52" x14ac:dyDescent="0.2">
      <c r="A115" s="8" t="str">
        <f t="shared" si="1"/>
        <v>gem_mw_gg_QU_9</v>
      </c>
      <c r="B115" s="7" t="s">
        <v>3872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0">
        <v>133.35329778678917</v>
      </c>
      <c r="AT115" s="24">
        <v>139.71584189518526</v>
      </c>
      <c r="AZ115" s="9"/>
    </row>
    <row r="116" spans="1:52" x14ac:dyDescent="0.2">
      <c r="A116" s="8" t="str">
        <f t="shared" si="1"/>
        <v>gem_mw_gg_QU_10</v>
      </c>
      <c r="B116" s="7" t="s">
        <v>3872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0">
        <v>124.30122907165885</v>
      </c>
      <c r="AT116" s="24">
        <v>123.13694778854519</v>
      </c>
      <c r="AZ116" s="9"/>
    </row>
    <row r="117" spans="1:52" x14ac:dyDescent="0.2">
      <c r="A117" s="8" t="str">
        <f t="shared" si="1"/>
        <v>gem_mw_gg_QU_11</v>
      </c>
      <c r="B117" s="7" t="s">
        <v>3872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0">
        <v>126.66718070076199</v>
      </c>
      <c r="AT117" s="24">
        <v>125.16215752983121</v>
      </c>
      <c r="AZ117" s="9"/>
    </row>
    <row r="118" spans="1:52" x14ac:dyDescent="0.2">
      <c r="A118" s="8" t="str">
        <f t="shared" si="1"/>
        <v>gem_mw_gg_QU_12</v>
      </c>
      <c r="B118" s="7" t="s">
        <v>3872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0">
        <v>160.50009934905515</v>
      </c>
      <c r="AT118" s="24">
        <v>157.21459935782676</v>
      </c>
      <c r="AZ118" s="9"/>
    </row>
    <row r="119" spans="1:52" x14ac:dyDescent="0.2">
      <c r="A119" s="8" t="str">
        <f t="shared" si="1"/>
        <v>gem_mw_gg_QU_13</v>
      </c>
      <c r="B119" s="7" t="s">
        <v>3872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0">
        <v>133.05889097551474</v>
      </c>
      <c r="AT119" s="24">
        <v>131.98599002365711</v>
      </c>
      <c r="AZ119" s="9"/>
    </row>
    <row r="120" spans="1:52" x14ac:dyDescent="0.2">
      <c r="A120" s="8" t="str">
        <f t="shared" si="1"/>
        <v>gem_mw_gg_QU_14</v>
      </c>
      <c r="B120" s="7" t="s">
        <v>3872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0">
        <v>131.90857087642061</v>
      </c>
      <c r="AT120" s="24">
        <v>127.93645246110974</v>
      </c>
      <c r="AZ120" s="9"/>
    </row>
    <row r="121" spans="1:52" x14ac:dyDescent="0.2">
      <c r="A121" s="8" t="str">
        <f t="shared" si="1"/>
        <v>gem_mw_gg_QU_17</v>
      </c>
      <c r="B121" s="7" t="s">
        <v>3872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0">
        <v>132.70362264684061</v>
      </c>
      <c r="AT121" s="24">
        <v>129.49716896597423</v>
      </c>
      <c r="AZ121" s="9"/>
    </row>
    <row r="122" spans="1:52" x14ac:dyDescent="0.2">
      <c r="A122" s="8" t="str">
        <f t="shared" si="1"/>
        <v>gem_mw_gg_QU_18</v>
      </c>
      <c r="B122" s="7" t="s">
        <v>3872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0">
        <v>135.83041992779832</v>
      </c>
      <c r="AT122" s="24">
        <v>133.03145513820411</v>
      </c>
      <c r="AZ122" s="9"/>
    </row>
    <row r="123" spans="1:52" x14ac:dyDescent="0.2">
      <c r="A123" s="8" t="str">
        <f t="shared" si="1"/>
        <v>gem_mw_gg_QU_19</v>
      </c>
      <c r="B123" s="7" t="s">
        <v>3872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0">
        <v>138.39521111937327</v>
      </c>
      <c r="AT123" s="24">
        <v>136.25728123217448</v>
      </c>
      <c r="AZ123" s="9"/>
    </row>
    <row r="124" spans="1:52" x14ac:dyDescent="0.2">
      <c r="A124" s="8" t="str">
        <f t="shared" si="1"/>
        <v>gem_mw_gg_QU_20</v>
      </c>
      <c r="B124" s="7" t="s">
        <v>3872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0">
        <v>134.47690726158092</v>
      </c>
      <c r="AT124" s="24">
        <v>132.09635779198493</v>
      </c>
      <c r="AZ124" s="9"/>
    </row>
    <row r="125" spans="1:52" x14ac:dyDescent="0.2">
      <c r="A125" s="8" t="str">
        <f t="shared" si="1"/>
        <v>gem_mw_gg_QU_21</v>
      </c>
      <c r="B125" s="7" t="s">
        <v>3872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0">
        <v>132.70675689042534</v>
      </c>
      <c r="AT125" s="24">
        <v>132.01726465134897</v>
      </c>
      <c r="AZ125" s="9"/>
    </row>
    <row r="126" spans="1:52" x14ac:dyDescent="0.2">
      <c r="A126" s="8" t="str">
        <f t="shared" si="1"/>
        <v>gem_mw_gg_QU_22</v>
      </c>
      <c r="B126" s="7" t="s">
        <v>3872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0">
        <v>131.65349550943543</v>
      </c>
      <c r="AT126" s="24">
        <v>128.30866586555541</v>
      </c>
      <c r="AZ126" s="9"/>
    </row>
    <row r="127" spans="1:52" x14ac:dyDescent="0.2">
      <c r="A127" s="8" t="str">
        <f t="shared" si="1"/>
        <v>gem_mw_gg_QU_23</v>
      </c>
      <c r="B127" s="7" t="s">
        <v>3872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0">
        <v>127.58553044092245</v>
      </c>
      <c r="AT127" s="24">
        <v>125.22162695454293</v>
      </c>
      <c r="AZ127" s="9"/>
    </row>
    <row r="128" spans="1:52" x14ac:dyDescent="0.2">
      <c r="A128" s="8" t="str">
        <f t="shared" si="1"/>
        <v>gem_mw_gg_QU_24</v>
      </c>
      <c r="B128" s="7" t="s">
        <v>3872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0">
        <v>135.39594674554823</v>
      </c>
      <c r="AT128" s="24">
        <v>131.95026689430068</v>
      </c>
      <c r="AZ128" s="9"/>
    </row>
    <row r="129" spans="1:52" x14ac:dyDescent="0.2">
      <c r="A129" s="8" t="str">
        <f t="shared" si="1"/>
        <v>gem_mw_gg_QU_25</v>
      </c>
      <c r="B129" s="7" t="s">
        <v>3872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0">
        <v>145.62069036997613</v>
      </c>
      <c r="AT129" s="24">
        <v>143.26625094018502</v>
      </c>
      <c r="AZ129" s="9"/>
    </row>
    <row r="130" spans="1:52" ht="15" x14ac:dyDescent="0.25">
      <c r="AH130" s="45"/>
      <c r="AI130" s="45"/>
      <c r="AJ130" s="45"/>
      <c r="AK130" s="45"/>
      <c r="AL130" s="45"/>
      <c r="AM130" s="45"/>
      <c r="AN130" s="45"/>
      <c r="AO130" s="20"/>
      <c r="AP130" s="20"/>
      <c r="AQ130" s="20"/>
      <c r="AR130" s="20"/>
      <c r="AS130" s="20"/>
      <c r="AT130" s="22" t="s">
        <v>475</v>
      </c>
      <c r="AZ130" s="9"/>
    </row>
  </sheetData>
  <autoFilter ref="A1:AR1" xr:uid="{49540E4C-62EF-43AB-AB56-5BCD81561353}"/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workbookViewId="0">
      <selection activeCell="E42" sqref="E42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residential, 40% office use.</v>
      </c>
    </row>
    <row r="3" spans="1:5" x14ac:dyDescent="0.2">
      <c r="B3" s="14">
        <f>hi!C28</f>
        <v>4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Index (2000 = 100)</v>
      </c>
      <c r="B9" s="16" t="s">
        <v>3853</v>
      </c>
      <c r="C9" s="17" t="s">
        <v>3854</v>
      </c>
      <c r="D9" s="17" t="s">
        <v>3854</v>
      </c>
      <c r="E9" s="17" t="s">
        <v>3853</v>
      </c>
    </row>
    <row r="10" spans="1:5" x14ac:dyDescent="0.2">
      <c r="A10" s="14" t="str">
        <f>IF(B$3=1,B10,IF(B$3=2,C10,IF(B$3=3,D10,IF(B$3=4,E10,B10))))</f>
        <v>Index (1st quarter 2010 = 100)</v>
      </c>
      <c r="B10" s="18" t="s">
        <v>3845</v>
      </c>
      <c r="C10" s="17" t="s">
        <v>3846</v>
      </c>
      <c r="D10" s="17" t="s">
        <v>3847</v>
      </c>
      <c r="E10" s="17" t="s">
        <v>3848</v>
      </c>
    </row>
    <row r="11" spans="1:5" x14ac:dyDescent="0.2">
      <c r="A11" s="14" t="str">
        <f>IF(B$3=1,B11,IF(B$3=2,C11,IF(B$3=3,D11,IF(B$3=4,E11,B11))))</f>
        <v>Source: Market indices for investment properties Fahrländer Partner.</v>
      </c>
      <c r="B11" s="18" t="s">
        <v>3893</v>
      </c>
      <c r="C11" s="217" t="s">
        <v>3959</v>
      </c>
      <c r="D11" s="217" t="s">
        <v>3896</v>
      </c>
      <c r="E11" s="217" t="s">
        <v>3897</v>
      </c>
    </row>
    <row r="12" spans="1:5" x14ac:dyDescent="0.2">
      <c r="A12" s="14" t="str">
        <f>IF(B$3=1,B12,IF(B$3=2,C12,IF(B$3=3,D12,IF(B$3=4,E12,B12))))</f>
        <v>Market indices for investment properties</v>
      </c>
      <c r="B12" s="16" t="s">
        <v>3826</v>
      </c>
      <c r="C12" s="217" t="s">
        <v>3960</v>
      </c>
      <c r="D12" s="217" t="s">
        <v>3898</v>
      </c>
      <c r="E12" s="217" t="s">
        <v>3899</v>
      </c>
    </row>
    <row r="13" spans="1:5" x14ac:dyDescent="0.2">
      <c r="A13" s="14" t="str">
        <f t="shared" ref="A13:A48" si="0">IF(B$3=1,B13,IF(B$3=2,C13,IF(B$3=3,D13,IF(B$3=4,E13,B13))))</f>
        <v>(new construction)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Data as of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Method: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Spatially differentiated value indices on the basis of transaction-based or transaction-related</v>
      </c>
      <c r="B16" s="18" t="s">
        <v>3894</v>
      </c>
      <c r="C16" s="217" t="s">
        <v>3961</v>
      </c>
      <c r="D16" s="217" t="s">
        <v>3900</v>
      </c>
      <c r="E16" s="217" t="s">
        <v>3901</v>
      </c>
    </row>
    <row r="17" spans="1:5" x14ac:dyDescent="0.2">
      <c r="A17" s="14" t="str">
        <f t="shared" si="0"/>
        <v>value elements (net capitalized earnings).</v>
      </c>
      <c r="B17" s="18" t="s">
        <v>3895</v>
      </c>
      <c r="C17" s="217" t="s">
        <v>3962</v>
      </c>
      <c r="D17" s="217" t="s">
        <v>3902</v>
      </c>
      <c r="E17" s="217" t="s">
        <v>3903</v>
      </c>
    </row>
    <row r="18" spans="1:5" x14ac:dyDescent="0.2">
      <c r="A18" s="14" t="str">
        <f t="shared" si="0"/>
        <v xml:space="preserve">To measure performance, the direct (cash flow) return, the indirect return (change in value) </v>
      </c>
      <c r="B18" s="18" t="s">
        <v>3887</v>
      </c>
      <c r="C18" s="217" t="s">
        <v>3963</v>
      </c>
      <c r="D18" s="217" t="s">
        <v>3904</v>
      </c>
      <c r="E18" s="217" t="s">
        <v>3905</v>
      </c>
    </row>
    <row r="19" spans="1:5" x14ac:dyDescent="0.2">
      <c r="A19" s="14" t="str">
        <f t="shared" si="0"/>
        <v>and the total return are reported.</v>
      </c>
      <c r="B19" s="17" t="s">
        <v>3888</v>
      </c>
      <c r="C19" s="217" t="s">
        <v>3964</v>
      </c>
      <c r="D19" s="217" t="s">
        <v>3906</v>
      </c>
      <c r="E19" s="217" t="s">
        <v>3907</v>
      </c>
    </row>
    <row r="20" spans="1:5" x14ac:dyDescent="0.2">
      <c r="A20" s="14" t="str">
        <f t="shared" si="0"/>
        <v>Indices are available for mixed-used properties, apartment buildings and office properties.</v>
      </c>
      <c r="B20" s="17" t="s">
        <v>3891</v>
      </c>
      <c r="C20" s="217" t="s">
        <v>3965</v>
      </c>
      <c r="D20" s="217" t="s">
        <v>3908</v>
      </c>
      <c r="E20" s="217" t="s">
        <v>3909</v>
      </c>
    </row>
    <row r="21" spans="1:5" x14ac:dyDescent="0.2">
      <c r="A21" s="14" t="str">
        <f t="shared" si="0"/>
        <v>Indexing weights aggregated market values and net yields of properties with constant qualities.</v>
      </c>
      <c r="B21" s="17" t="s">
        <v>3889</v>
      </c>
      <c r="C21" s="217" t="s">
        <v>3966</v>
      </c>
      <c r="D21" s="217" t="s">
        <v>3910</v>
      </c>
      <c r="E21" s="217" t="s">
        <v>3911</v>
      </c>
    </row>
    <row r="22" spans="1:5" x14ac:dyDescent="0.2">
      <c r="A22" s="14" t="str">
        <f t="shared" si="0"/>
        <v>The national and regional indices are published without smoothing.</v>
      </c>
      <c r="B22" s="17" t="s">
        <v>3890</v>
      </c>
      <c r="C22" s="217" t="s">
        <v>3967</v>
      </c>
      <c r="D22" s="217" t="s">
        <v>3912</v>
      </c>
      <c r="E22" s="217" t="s">
        <v>3913</v>
      </c>
    </row>
    <row r="23" spans="1:5" x14ac:dyDescent="0.2">
      <c r="A23" s="14" t="str">
        <f t="shared" si="0"/>
        <v>Aggregates: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Switzerland, FPRE regions, Cantons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Region:</v>
      </c>
      <c r="B25" s="18" t="s">
        <v>3793</v>
      </c>
      <c r="C25" s="18" t="s">
        <v>3821</v>
      </c>
      <c r="D25" s="18" t="s">
        <v>3822</v>
      </c>
      <c r="E25" s="18" t="s">
        <v>3793</v>
      </c>
    </row>
    <row r="26" spans="1:5" x14ac:dyDescent="0.2">
      <c r="A26" s="14" t="str">
        <f t="shared" si="0"/>
        <v>Canton:</v>
      </c>
      <c r="B26" s="18" t="s">
        <v>3823</v>
      </c>
      <c r="C26" s="18" t="s">
        <v>3824</v>
      </c>
      <c r="D26" s="18" t="s">
        <v>3825</v>
      </c>
      <c r="E26" s="18" t="s">
        <v>3824</v>
      </c>
    </row>
    <row r="27" spans="1:5" x14ac:dyDescent="0.2">
      <c r="A27" s="14" t="str">
        <f t="shared" si="0"/>
        <v>(additional aggregates are available on request).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Transaction volumes are used for the weighted aggregation.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Specification of properties:</v>
      </c>
      <c r="B29" s="18" t="s">
        <v>3868</v>
      </c>
      <c r="C29" s="217" t="s">
        <v>3968</v>
      </c>
      <c r="D29" s="217" t="s">
        <v>3914</v>
      </c>
      <c r="E29" s="217" t="s">
        <v>3915</v>
      </c>
    </row>
    <row r="30" spans="1:5" x14ac:dyDescent="0.2">
      <c r="A30" s="14" t="str">
        <f t="shared" si="0"/>
        <v xml:space="preserve"> 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Apartment buildings</v>
      </c>
      <c r="B31" s="18" t="s">
        <v>3878</v>
      </c>
      <c r="C31" s="217" t="s">
        <v>3969</v>
      </c>
      <c r="D31" s="217" t="s">
        <v>3916</v>
      </c>
      <c r="E31" s="217" t="s">
        <v>3917</v>
      </c>
    </row>
    <row r="32" spans="1:5" x14ac:dyDescent="0.2">
      <c r="A32" s="14" t="str">
        <f t="shared" si="0"/>
        <v>New construction, average standard, average micro-location</v>
      </c>
      <c r="B32" s="195" t="s">
        <v>537</v>
      </c>
      <c r="C32" s="195" t="s">
        <v>3970</v>
      </c>
      <c r="D32" s="195" t="s">
        <v>3572</v>
      </c>
      <c r="E32" s="195" t="s">
        <v>538</v>
      </c>
    </row>
    <row r="33" spans="1:5" x14ac:dyDescent="0.2">
      <c r="A33" s="14" t="str">
        <f t="shared" si="0"/>
        <v>5 3-rooms and 5 4-room apartments</v>
      </c>
      <c r="B33" s="18" t="s">
        <v>3869</v>
      </c>
      <c r="C33" s="217" t="s">
        <v>3971</v>
      </c>
      <c r="D33" s="217" t="s">
        <v>3918</v>
      </c>
      <c r="E33" s="217" t="s">
        <v>3919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Office properties:</v>
      </c>
      <c r="B35" s="18" t="s">
        <v>3879</v>
      </c>
      <c r="C35" s="217" t="s">
        <v>3972</v>
      </c>
      <c r="D35" s="217" t="s">
        <v>3920</v>
      </c>
      <c r="E35" s="217" t="s">
        <v>3921</v>
      </c>
    </row>
    <row r="36" spans="1:5" x14ac:dyDescent="0.2">
      <c r="A36" s="14" t="str">
        <f t="shared" si="0"/>
        <v>New construction, average standard, good micro-location</v>
      </c>
      <c r="B36" s="195" t="s">
        <v>15</v>
      </c>
      <c r="C36" s="195" t="s">
        <v>42</v>
      </c>
      <c r="D36" s="195" t="s">
        <v>389</v>
      </c>
      <c r="E36" s="195" t="s">
        <v>462</v>
      </c>
    </row>
    <row r="37" spans="1:5" x14ac:dyDescent="0.2">
      <c r="A37" s="14" t="str">
        <f t="shared" si="0"/>
        <v>1'000m2 NF (usable area)</v>
      </c>
      <c r="B37" s="18" t="s">
        <v>3870</v>
      </c>
      <c r="C37" s="217" t="s">
        <v>3922</v>
      </c>
      <c r="D37" s="217" t="s">
        <v>3922</v>
      </c>
      <c r="E37" s="217" t="s">
        <v>3923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 xml:space="preserve"> Mixed-used properties:</v>
      </c>
      <c r="B39" s="18" t="s">
        <v>3880</v>
      </c>
      <c r="C39" s="217" t="s">
        <v>3973</v>
      </c>
      <c r="D39" s="217" t="s">
        <v>3924</v>
      </c>
      <c r="E39" s="217" t="s">
        <v>3925</v>
      </c>
    </row>
    <row r="40" spans="1:5" x14ac:dyDescent="0.2">
      <c r="A40" s="14" t="str">
        <f t="shared" si="0"/>
        <v>60% residential, 40% office use.</v>
      </c>
      <c r="B40" s="18" t="s">
        <v>3892</v>
      </c>
      <c r="C40" s="217" t="s">
        <v>3974</v>
      </c>
      <c r="D40" s="217" t="s">
        <v>3926</v>
      </c>
      <c r="E40" s="217" t="s">
        <v>3927</v>
      </c>
    </row>
    <row r="41" spans="1:5" x14ac:dyDescent="0.2">
      <c r="A41" s="14" t="str">
        <f t="shared" si="0"/>
        <v>CON: 180m2 main floor area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>SFH: detached, 900m2 land surface, 1'250m3 SIA 416.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References: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3883</v>
      </c>
      <c r="C44" s="18" t="s">
        <v>3883</v>
      </c>
      <c r="D44" s="18" t="s">
        <v>3883</v>
      </c>
      <c r="E44" s="18" t="s">
        <v>3883</v>
      </c>
    </row>
    <row r="45" spans="1:5" x14ac:dyDescent="0.2">
      <c r="A45" s="14" t="str">
        <f t="shared" ref="A45" si="1">IF(B$3=1,B45,IF(B$3=2,C45,IF(B$3=3,D45,IF(B$3=4,E45,B45))))</f>
        <v>Marktindizes für Renditeimmobilien, in: Immobilien-Almanach Schweiz 2020, p. 93-108.</v>
      </c>
      <c r="B45" s="18" t="s">
        <v>3884</v>
      </c>
      <c r="C45" s="217" t="s">
        <v>3990</v>
      </c>
      <c r="D45" s="217" t="s">
        <v>3989</v>
      </c>
      <c r="E45" s="217" t="s">
        <v>3989</v>
      </c>
    </row>
    <row r="46" spans="1:5" x14ac:dyDescent="0.2">
      <c r="A46" s="14" t="str">
        <f t="shared" si="0"/>
        <v xml:space="preserve">Transaction price indexes for real estate: methodological overview. 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Literature references can be found in the appendix of the methodological overview.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Index overview (new construction)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Total index: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Condominiums (weighted aggregation of the three CON market segments)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Single family houses (weighted aggregation of the three SFH market segments)</v>
      </c>
      <c r="B51" s="18" t="s">
        <v>3546</v>
      </c>
      <c r="C51" s="18" t="s">
        <v>3565</v>
      </c>
      <c r="D51" s="18" t="s">
        <v>3928</v>
      </c>
      <c r="E51" s="18" t="s">
        <v>3567</v>
      </c>
    </row>
    <row r="52" spans="1:5" x14ac:dyDescent="0.2">
      <c r="A52" s="14" t="str">
        <f t="shared" si="2"/>
        <v>Private properties (weighted aggregation of all market segments)</v>
      </c>
      <c r="B52" s="18" t="s">
        <v>3548</v>
      </c>
      <c r="C52" s="18" t="s">
        <v>3562</v>
      </c>
      <c r="D52" s="18" t="s">
        <v>3702</v>
      </c>
      <c r="E52" s="18" t="s">
        <v>3563</v>
      </c>
    </row>
    <row r="53" spans="1:5" x14ac:dyDescent="0.2">
      <c r="A53" s="14" t="str">
        <f t="shared" si="2"/>
        <v>Building land MFH: 8 CON, utilization factor: 0.6</v>
      </c>
      <c r="B53" s="18" t="s">
        <v>3654</v>
      </c>
      <c r="C53" s="18" t="s">
        <v>3656</v>
      </c>
      <c r="D53" s="18" t="s">
        <v>3657</v>
      </c>
      <c r="E53" s="18" t="s">
        <v>3929</v>
      </c>
    </row>
    <row r="54" spans="1:5" x14ac:dyDescent="0.2">
      <c r="A54" s="14" t="str">
        <f t="shared" si="2"/>
        <v>Annual comparison</v>
      </c>
      <c r="B54" s="18" t="s">
        <v>3780</v>
      </c>
      <c r="C54" s="18" t="s">
        <v>3784</v>
      </c>
      <c r="D54" s="18" t="s">
        <v>3787</v>
      </c>
      <c r="E54" s="18" t="s">
        <v>3782</v>
      </c>
    </row>
    <row r="55" spans="1:5" x14ac:dyDescent="0.2">
      <c r="A55" s="14" t="str">
        <f t="shared" si="2"/>
        <v>5-year comparison</v>
      </c>
      <c r="B55" s="18" t="s">
        <v>3781</v>
      </c>
      <c r="C55" s="18" t="s">
        <v>3785</v>
      </c>
      <c r="D55" s="18" t="s">
        <v>3786</v>
      </c>
      <c r="E55" s="18" t="s">
        <v>3783</v>
      </c>
    </row>
    <row r="56" spans="1:5" x14ac:dyDescent="0.2">
      <c r="A56" s="14" t="str">
        <f t="shared" si="2"/>
        <v>Rates of change</v>
      </c>
      <c r="B56" s="18" t="s">
        <v>3875</v>
      </c>
      <c r="C56" s="217" t="s">
        <v>3975</v>
      </c>
      <c r="D56" s="217" t="s">
        <v>3930</v>
      </c>
      <c r="E56" s="217" t="s">
        <v>3931</v>
      </c>
    </row>
    <row r="57" spans="1:5" x14ac:dyDescent="0.2">
      <c r="A57" s="14" t="str">
        <f t="shared" si="2"/>
        <v>and</v>
      </c>
      <c r="B57" s="18" t="s">
        <v>3886</v>
      </c>
      <c r="C57" s="217" t="s">
        <v>3976</v>
      </c>
      <c r="D57" s="217" t="s">
        <v>3932</v>
      </c>
      <c r="E57" s="217" t="s">
        <v>3933</v>
      </c>
    </row>
    <row r="58" spans="1:5" x14ac:dyDescent="0.2">
      <c r="A58" s="14" t="str">
        <f t="shared" si="2"/>
        <v>Index:</v>
      </c>
      <c r="B58" s="18" t="s">
        <v>3788</v>
      </c>
      <c r="C58" s="18" t="s">
        <v>3789</v>
      </c>
      <c r="D58" s="18" t="s">
        <v>3789</v>
      </c>
      <c r="E58" s="18" t="s">
        <v>3788</v>
      </c>
    </row>
    <row r="59" spans="1:5" x14ac:dyDescent="0.2">
      <c r="A59" s="14" t="str">
        <f t="shared" si="2"/>
        <v>Language:</v>
      </c>
      <c r="B59" s="36" t="s">
        <v>3779</v>
      </c>
      <c r="C59" s="2" t="s">
        <v>3790</v>
      </c>
      <c r="D59" s="2" t="s">
        <v>3791</v>
      </c>
      <c r="E59" s="2" t="s">
        <v>3792</v>
      </c>
    </row>
    <row r="60" spans="1:5" x14ac:dyDescent="0.2">
      <c r="A60" s="146" t="str">
        <f t="shared" si="2"/>
        <v>Print</v>
      </c>
      <c r="B60" s="36" t="s">
        <v>3817</v>
      </c>
      <c r="C60" s="2" t="s">
        <v>3818</v>
      </c>
      <c r="D60" s="2" t="s">
        <v>3819</v>
      </c>
      <c r="E60" s="2" t="s">
        <v>3820</v>
      </c>
    </row>
    <row r="61" spans="1:5" x14ac:dyDescent="0.2">
      <c r="C61" s="218"/>
      <c r="D61" s="218"/>
    </row>
    <row r="62" spans="1:5" x14ac:dyDescent="0.2">
      <c r="A62" s="15" t="s">
        <v>171</v>
      </c>
      <c r="C62" s="218"/>
      <c r="D62" s="218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Index series Switzerland (new construction)</v>
      </c>
      <c r="B64" s="16" t="s">
        <v>22</v>
      </c>
      <c r="C64" s="18" t="s">
        <v>3977</v>
      </c>
      <c r="D64" s="18" t="s">
        <v>3934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Total return Switzerland</v>
      </c>
      <c r="B65" s="16" t="s">
        <v>3873</v>
      </c>
      <c r="C65" s="217" t="s">
        <v>3978</v>
      </c>
      <c r="D65" s="217" t="s">
        <v>3935</v>
      </c>
      <c r="E65" s="217" t="s">
        <v>3936</v>
      </c>
    </row>
    <row r="66" spans="1:5" x14ac:dyDescent="0.2">
      <c r="A66" s="14" t="str">
        <f t="shared" si="3"/>
        <v>Index series Switzerland (annual average 2000 = 100)</v>
      </c>
      <c r="B66" s="16" t="s">
        <v>3874</v>
      </c>
      <c r="C66" s="217" t="s">
        <v>3979</v>
      </c>
      <c r="D66" s="217" t="s">
        <v>3937</v>
      </c>
      <c r="E66" s="217" t="s">
        <v>3938</v>
      </c>
    </row>
    <row r="67" spans="1:5" x14ac:dyDescent="0.2">
      <c r="A67" s="14" t="str">
        <f t="shared" si="3"/>
        <v>Index series Switzerland (1st quarter 2010 = 100, quarterly series)</v>
      </c>
      <c r="B67" s="16" t="s">
        <v>3849</v>
      </c>
      <c r="C67" s="18" t="s">
        <v>3980</v>
      </c>
      <c r="D67" s="18" t="s">
        <v>3939</v>
      </c>
      <c r="E67" s="18" t="s">
        <v>3850</v>
      </c>
    </row>
    <row r="68" spans="1:5" x14ac:dyDescent="0.2">
      <c r="A68" s="14" t="str">
        <f t="shared" si="3"/>
        <v>Switzerland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Market segment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lower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average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upper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Net income</v>
      </c>
      <c r="B73" s="16" t="s">
        <v>3851</v>
      </c>
      <c r="C73" s="217" t="s">
        <v>3981</v>
      </c>
      <c r="D73" s="217" t="s">
        <v>3940</v>
      </c>
      <c r="E73" s="217" t="s">
        <v>3941</v>
      </c>
    </row>
    <row r="74" spans="1:5" x14ac:dyDescent="0.2">
      <c r="A74" s="14" t="str">
        <f t="shared" si="3"/>
        <v>Market value</v>
      </c>
      <c r="B74" s="16" t="s">
        <v>3852</v>
      </c>
      <c r="C74" s="217" t="s">
        <v>3982</v>
      </c>
      <c r="D74" s="217" t="s">
        <v>3942</v>
      </c>
      <c r="E74" s="217" t="s">
        <v>3943</v>
      </c>
    </row>
    <row r="75" spans="1:5" x14ac:dyDescent="0.2">
      <c r="A75" s="14" t="str">
        <f t="shared" si="3"/>
        <v>Cash flow return</v>
      </c>
      <c r="B75" s="16" t="s">
        <v>3842</v>
      </c>
      <c r="C75" s="217" t="s">
        <v>3983</v>
      </c>
      <c r="D75" s="217" t="s">
        <v>3944</v>
      </c>
      <c r="E75" s="217" t="s">
        <v>3945</v>
      </c>
    </row>
    <row r="76" spans="1:5" x14ac:dyDescent="0.2">
      <c r="A76" s="14" t="str">
        <f t="shared" si="3"/>
        <v>Change in value return</v>
      </c>
      <c r="B76" s="16" t="s">
        <v>3885</v>
      </c>
      <c r="C76" s="217" t="s">
        <v>3984</v>
      </c>
      <c r="D76" s="217" t="s">
        <v>3946</v>
      </c>
      <c r="E76" s="217" t="s">
        <v>3947</v>
      </c>
    </row>
    <row r="77" spans="1:5" x14ac:dyDescent="0.2">
      <c r="A77" s="14" t="str">
        <f t="shared" si="3"/>
        <v>Total return</v>
      </c>
      <c r="B77" s="16" t="s">
        <v>3841</v>
      </c>
      <c r="C77" s="217" t="s">
        <v>3985</v>
      </c>
      <c r="D77" s="217" t="s">
        <v>3948</v>
      </c>
      <c r="E77" s="217" t="s">
        <v>3949</v>
      </c>
    </row>
    <row r="78" spans="1:5" x14ac:dyDescent="0.2">
      <c r="A78" s="14" t="str">
        <f t="shared" si="3"/>
        <v>Returns</v>
      </c>
      <c r="B78" s="16" t="s">
        <v>3844</v>
      </c>
      <c r="C78" s="217" t="s">
        <v>3986</v>
      </c>
      <c r="D78" s="217" t="s">
        <v>3950</v>
      </c>
      <c r="E78" s="217" t="s">
        <v>3951</v>
      </c>
    </row>
    <row r="79" spans="1:5" x14ac:dyDescent="0.2">
      <c r="A79" s="14" t="str">
        <f t="shared" si="3"/>
        <v>* The values for the current year are provisional and refer to the quarters available so far. Data status: 30 June 2020.</v>
      </c>
      <c r="B79" s="182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30 June 2020.</v>
      </c>
      <c r="C79" s="217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30 June 2020.</v>
      </c>
      <c r="D79" s="217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30 June 2020.</v>
      </c>
      <c r="E79" s="217" t="str">
        <f>"* The values for the current year are provisional and refer to the quarters available so far. Data status: "&amp;hi!E9&amp;"."</f>
        <v>* The values for the current year are provisional and refer to the quarters available so far. Data status: 30 June 2020.</v>
      </c>
    </row>
    <row r="80" spans="1:5" x14ac:dyDescent="0.2">
      <c r="A80" s="14" t="str">
        <f t="shared" si="3"/>
        <v>CON (up)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Net income</v>
      </c>
      <c r="B81" s="16" t="s">
        <v>3851</v>
      </c>
      <c r="C81" s="217" t="s">
        <v>3981</v>
      </c>
      <c r="D81" s="217" t="str">
        <f>+D73</f>
        <v>Reddito netto</v>
      </c>
      <c r="E81" s="217" t="str">
        <f>+E73</f>
        <v>Net income</v>
      </c>
    </row>
    <row r="82" spans="1:5" x14ac:dyDescent="0.2">
      <c r="A82" s="14" t="str">
        <f t="shared" si="3"/>
        <v>Market value</v>
      </c>
      <c r="B82" s="16" t="s">
        <v>3852</v>
      </c>
      <c r="C82" s="217" t="s">
        <v>3982</v>
      </c>
      <c r="D82" s="217" t="str">
        <f>+D74</f>
        <v>Valore di mercato</v>
      </c>
      <c r="E82" s="217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Cash flow return</v>
      </c>
      <c r="B83" s="16" t="s">
        <v>3842</v>
      </c>
      <c r="C83" s="217" t="s">
        <v>3987</v>
      </c>
      <c r="D83" s="217" t="s">
        <v>3957</v>
      </c>
      <c r="E83" s="217" t="s">
        <v>3945</v>
      </c>
    </row>
    <row r="84" spans="1:5" x14ac:dyDescent="0.2">
      <c r="A84" s="14" t="str">
        <f t="shared" si="4"/>
        <v>Change in value return</v>
      </c>
      <c r="B84" s="16" t="s">
        <v>3885</v>
      </c>
      <c r="C84" s="217" t="s">
        <v>3988</v>
      </c>
      <c r="D84" s="217" t="s">
        <v>3958</v>
      </c>
      <c r="E84" s="217" t="s">
        <v>3947</v>
      </c>
    </row>
    <row r="85" spans="1:5" x14ac:dyDescent="0.2">
      <c r="A85" s="14" t="str">
        <f t="shared" si="3"/>
        <v>SFH (up)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CON (global)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SFH (global)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PP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CON global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SFH global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Land CON global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Land SFH global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Private properties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Land CON (low)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Land CON (av)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Land CON (up)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Land SFH (low)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Land SFH (av)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Land SFH (up)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Land CON (global)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Land SFH (global)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Land PP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Land CON global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Land SFH global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Land for private properties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grey/italic: not smoothed series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>Indexes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(new construction)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(average 2000 = 100)</v>
      </c>
      <c r="B112" s="16" t="s">
        <v>3855</v>
      </c>
      <c r="C112" s="18" t="s">
        <v>3856</v>
      </c>
      <c r="D112" s="18" t="s">
        <v>3857</v>
      </c>
      <c r="E112" s="18" t="s">
        <v>3858</v>
      </c>
    </row>
    <row r="113" spans="1:5" x14ac:dyDescent="0.2">
      <c r="A113" s="14" t="str">
        <f>IF(B$3=1,B113,IF(B$3=2,C113,IF(B$3=3,D113,IF(B$3=4,E113,B113))))</f>
        <v>(1st quarter 2010 = 100)</v>
      </c>
      <c r="B113" s="16" t="s">
        <v>3859</v>
      </c>
      <c r="C113" s="18" t="s">
        <v>3860</v>
      </c>
      <c r="D113" s="18" t="s">
        <v>3861</v>
      </c>
      <c r="E113" s="18" t="s">
        <v>3862</v>
      </c>
    </row>
    <row r="114" spans="1:5" x14ac:dyDescent="0.2">
      <c r="A114" s="14" t="str">
        <f>IF(B$3=1,B114,IF(B$3=2,C114,IF(B$3=3,D114,IF(B$3=4,E114,B114))))</f>
        <v>FPRE regions</v>
      </c>
      <c r="B114" s="16" t="s">
        <v>405</v>
      </c>
      <c r="C114" s="18" t="s">
        <v>406</v>
      </c>
      <c r="D114" s="18" t="s">
        <v>3765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CON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SFH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(low)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(av)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(up)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Smoothed series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ss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Not smoothed series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Smoothing: gliding and centred mean during three quarters. The most actual data point is provisional.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*Comparison with the previous quarter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**Comparison with the prior-year quarter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The annual series from 1985 can be found in the lower part of this page.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by segment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Revised indexes, revision of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year</v>
      </c>
      <c r="B135" s="18" t="s">
        <v>3715</v>
      </c>
      <c r="C135" s="18" t="s">
        <v>3716</v>
      </c>
      <c r="D135" s="18" t="s">
        <v>3717</v>
      </c>
      <c r="E135" s="18" t="s">
        <v>3718</v>
      </c>
    </row>
    <row r="136" spans="1:5" x14ac:dyDescent="0.2">
      <c r="A136" s="14" t="str">
        <f t="shared" si="8"/>
        <v>3 years</v>
      </c>
      <c r="B136" s="18" t="s">
        <v>3719</v>
      </c>
      <c r="C136" s="18" t="s">
        <v>3720</v>
      </c>
      <c r="D136" s="18" t="s">
        <v>3721</v>
      </c>
      <c r="E136" s="18" t="s">
        <v>3722</v>
      </c>
    </row>
    <row r="137" spans="1:5" x14ac:dyDescent="0.2">
      <c r="A137" s="14" t="str">
        <f t="shared" si="8"/>
        <v>5 years</v>
      </c>
      <c r="B137" s="18" t="s">
        <v>3723</v>
      </c>
      <c r="C137" s="18" t="s">
        <v>3724</v>
      </c>
      <c r="D137" s="18" t="s">
        <v>3725</v>
      </c>
      <c r="E137" s="18" t="s">
        <v>3726</v>
      </c>
    </row>
    <row r="138" spans="1:5" x14ac:dyDescent="0.2">
      <c r="A138" s="14" t="str">
        <f t="shared" si="8"/>
        <v>MS regions</v>
      </c>
      <c r="B138" s="18" t="s">
        <v>3520</v>
      </c>
      <c r="C138" s="18" t="s">
        <v>3752</v>
      </c>
      <c r="D138" s="18" t="s">
        <v>3753</v>
      </c>
      <c r="E138" s="18" t="s">
        <v>3754</v>
      </c>
    </row>
    <row r="139" spans="1:5" x14ac:dyDescent="0.2">
      <c r="A139" s="14" t="str">
        <f t="shared" si="8"/>
        <v>Growth rate of short and long duration</v>
      </c>
      <c r="B139" s="18" t="s">
        <v>3755</v>
      </c>
      <c r="C139" s="18" t="s">
        <v>3756</v>
      </c>
      <c r="D139" s="18" t="s">
        <v>3757</v>
      </c>
      <c r="E139" s="18" t="s">
        <v>3758</v>
      </c>
    </row>
    <row r="140" spans="1:5" x14ac:dyDescent="0.2">
      <c r="A140" s="14" t="str">
        <f t="shared" si="8"/>
        <v>Cantons</v>
      </c>
      <c r="B140" s="18" t="s">
        <v>154</v>
      </c>
      <c r="C140" s="18" t="s">
        <v>3759</v>
      </c>
      <c r="D140" s="18" t="s">
        <v>3760</v>
      </c>
      <c r="E140" s="18" t="s">
        <v>3759</v>
      </c>
    </row>
    <row r="141" spans="1:5" x14ac:dyDescent="0.2">
      <c r="A141" s="14" t="str">
        <f t="shared" ref="A141:A150" si="9">IF(B$3=1,B141,IF(B$3=2,C141,IF(B$3=3,D141,IF(B$3=4,E141,B141))))</f>
        <v>Growth rate</v>
      </c>
      <c r="B141" s="18" t="s">
        <v>3761</v>
      </c>
      <c r="C141" s="18" t="s">
        <v>3762</v>
      </c>
      <c r="D141" s="18" t="s">
        <v>3763</v>
      </c>
      <c r="E141" s="18" t="s">
        <v>3764</v>
      </c>
    </row>
    <row r="142" spans="1:5" x14ac:dyDescent="0.2">
      <c r="A142" s="14" t="str">
        <f t="shared" si="9"/>
        <v>SFH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CON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Land SFH</v>
      </c>
      <c r="B144" s="18" t="s">
        <v>3692</v>
      </c>
      <c r="C144" s="18" t="s">
        <v>3693</v>
      </c>
      <c r="D144" s="18" t="s">
        <v>3694</v>
      </c>
      <c r="E144" s="18" t="s">
        <v>3695</v>
      </c>
    </row>
    <row r="145" spans="1:5" x14ac:dyDescent="0.2">
      <c r="A145" s="14" t="str">
        <f t="shared" si="9"/>
        <v>Land CON</v>
      </c>
      <c r="B145" s="18" t="s">
        <v>3696</v>
      </c>
      <c r="C145" s="18" t="s">
        <v>3697</v>
      </c>
      <c r="D145" s="18" t="s">
        <v>3698</v>
      </c>
      <c r="E145" s="18" t="s">
        <v>3699</v>
      </c>
    </row>
    <row r="146" spans="1:5" x14ac:dyDescent="0.2">
      <c r="A146" s="14" t="str">
        <f t="shared" si="9"/>
        <v>lower market segment</v>
      </c>
      <c r="B146" s="18" t="s">
        <v>3703</v>
      </c>
      <c r="C146" s="18" t="s">
        <v>3706</v>
      </c>
      <c r="D146" s="18" t="s">
        <v>3709</v>
      </c>
      <c r="E146" s="18" t="s">
        <v>3712</v>
      </c>
    </row>
    <row r="147" spans="1:5" x14ac:dyDescent="0.2">
      <c r="A147" s="14" t="str">
        <f t="shared" si="9"/>
        <v>average market segment</v>
      </c>
      <c r="B147" s="18" t="s">
        <v>3704</v>
      </c>
      <c r="C147" s="18" t="s">
        <v>3707</v>
      </c>
      <c r="D147" s="18" t="s">
        <v>3710</v>
      </c>
      <c r="E147" s="18" t="s">
        <v>3713</v>
      </c>
    </row>
    <row r="148" spans="1:5" x14ac:dyDescent="0.2">
      <c r="A148" s="14" t="str">
        <f t="shared" si="9"/>
        <v>upper market segment</v>
      </c>
      <c r="B148" s="18" t="s">
        <v>3705</v>
      </c>
      <c r="C148" s="18" t="s">
        <v>3708</v>
      </c>
      <c r="D148" s="18" t="s">
        <v>3711</v>
      </c>
      <c r="E148" s="18" t="s">
        <v>3714</v>
      </c>
    </row>
    <row r="149" spans="1:5" x14ac:dyDescent="0.2">
      <c r="A149" s="14">
        <f t="shared" si="9"/>
        <v>0</v>
      </c>
      <c r="B149" s="18" t="s">
        <v>3691</v>
      </c>
      <c r="C149" s="18" t="s">
        <v>3700</v>
      </c>
      <c r="D149" s="18" t="s">
        <v>3701</v>
      </c>
      <c r="E149" s="18"/>
    </row>
    <row r="150" spans="1:5" x14ac:dyDescent="0.2">
      <c r="A150" s="14" t="str">
        <f t="shared" si="9"/>
        <v>4th quarter 2018</v>
      </c>
      <c r="B150" s="18" t="s">
        <v>3772</v>
      </c>
      <c r="C150" s="18" t="s">
        <v>3773</v>
      </c>
      <c r="D150" s="18" t="s">
        <v>3774</v>
      </c>
      <c r="E150" s="18" t="s">
        <v>3775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Benito Rutishauser</cp:lastModifiedBy>
  <cp:lastPrinted>2020-05-05T08:04:01Z</cp:lastPrinted>
  <dcterms:created xsi:type="dcterms:W3CDTF">2006-10-30T16:36:00Z</dcterms:created>
  <dcterms:modified xsi:type="dcterms:W3CDTF">2020-10-16T07:57:50Z</dcterms:modified>
</cp:coreProperties>
</file>